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Obchod\Nabídky\Pracovní\Martererová\export\"/>
    </mc:Choice>
  </mc:AlternateContent>
  <bookViews>
    <workbookView xWindow="0" yWindow="0" windowWidth="13035" windowHeight="7080" activeTab="2"/>
  </bookViews>
  <sheets>
    <sheet name="Rekapitulace stavby" sheetId="1" r:id="rId1"/>
    <sheet name="01 - dle Sborníku" sheetId="2" r:id="rId2"/>
    <sheet name="02 - dle ÚRS" sheetId="3" r:id="rId3"/>
  </sheets>
  <definedNames>
    <definedName name="_xlnm.Print_Titles" localSheetId="1">'01 - dle Sborníku'!$113:$113</definedName>
    <definedName name="_xlnm.Print_Titles" localSheetId="2">'02 - dle ÚRS'!$114:$114</definedName>
    <definedName name="_xlnm.Print_Titles" localSheetId="0">'Rekapitulace stavby'!$85:$85</definedName>
    <definedName name="_xlnm.Print_Area" localSheetId="1">'01 - dle Sborníku'!$C$4:$Q$70,'01 - dle Sborníku'!$C$76:$Q$96,'01 - dle Sborníku'!$C$102:$Q$138</definedName>
    <definedName name="_xlnm.Print_Area" localSheetId="2">'02 - dle ÚRS'!$C$4:$Q$70,'02 - dle ÚRS'!$C$76:$Q$97,'02 - dle ÚRS'!$C$103:$Q$135</definedName>
    <definedName name="_xlnm.Print_Area" localSheetId="0">'Rekapitulace stavby'!$C$4:$AP$70,'Rekapitulace stavby'!$C$76:$AP$94</definedName>
  </definedNames>
  <calcPr calcId="152511"/>
</workbook>
</file>

<file path=xl/calcChain.xml><?xml version="1.0" encoding="utf-8"?>
<calcChain xmlns="http://schemas.openxmlformats.org/spreadsheetml/2006/main">
  <c r="AY90" i="1" l="1"/>
  <c r="AX90" i="1"/>
  <c r="BI135" i="3"/>
  <c r="BH135" i="3"/>
  <c r="BG135" i="3"/>
  <c r="BF135" i="3"/>
  <c r="AA135" i="3"/>
  <c r="Y135" i="3"/>
  <c r="W135" i="3"/>
  <c r="BK135" i="3"/>
  <c r="N135" i="3"/>
  <c r="BE135" i="3" s="1"/>
  <c r="BI134" i="3"/>
  <c r="BH134" i="3"/>
  <c r="BG134" i="3"/>
  <c r="BF134" i="3"/>
  <c r="AA134" i="3"/>
  <c r="AA133" i="3"/>
  <c r="AA132" i="3"/>
  <c r="Y134" i="3"/>
  <c r="Y133" i="3"/>
  <c r="Y132" i="3"/>
  <c r="W134" i="3"/>
  <c r="W133" i="3" s="1"/>
  <c r="W132" i="3" s="1"/>
  <c r="BK134" i="3"/>
  <c r="BK133" i="3"/>
  <c r="BK132" i="3" s="1"/>
  <c r="N132" i="3" s="1"/>
  <c r="N92" i="3" s="1"/>
  <c r="N134" i="3"/>
  <c r="BE134" i="3" s="1"/>
  <c r="BI131" i="3"/>
  <c r="BH131" i="3"/>
  <c r="BG131" i="3"/>
  <c r="BF131" i="3"/>
  <c r="AA131" i="3"/>
  <c r="Y131" i="3"/>
  <c r="W131" i="3"/>
  <c r="BK131" i="3"/>
  <c r="N131" i="3"/>
  <c r="BE131" i="3" s="1"/>
  <c r="BI130" i="3"/>
  <c r="BH130" i="3"/>
  <c r="BG130" i="3"/>
  <c r="BF130" i="3"/>
  <c r="AA130" i="3"/>
  <c r="Y130" i="3"/>
  <c r="W130" i="3"/>
  <c r="BK130" i="3"/>
  <c r="N130" i="3"/>
  <c r="BE130" i="3"/>
  <c r="BI129" i="3"/>
  <c r="BH129" i="3"/>
  <c r="BG129" i="3"/>
  <c r="BF129" i="3"/>
  <c r="AA129" i="3"/>
  <c r="Y129" i="3"/>
  <c r="W129" i="3"/>
  <c r="BK129" i="3"/>
  <c r="N129" i="3"/>
  <c r="BE129" i="3" s="1"/>
  <c r="BI128" i="3"/>
  <c r="BH128" i="3"/>
  <c r="BG128" i="3"/>
  <c r="BF128" i="3"/>
  <c r="AA128" i="3"/>
  <c r="Y128" i="3"/>
  <c r="W128" i="3"/>
  <c r="BK128" i="3"/>
  <c r="N128" i="3"/>
  <c r="BE128" i="3"/>
  <c r="BI127" i="3"/>
  <c r="BH127" i="3"/>
  <c r="BG127" i="3"/>
  <c r="BF127" i="3"/>
  <c r="AA127" i="3"/>
  <c r="Y127" i="3"/>
  <c r="W127" i="3"/>
  <c r="BK127" i="3"/>
  <c r="N127" i="3"/>
  <c r="BE127" i="3" s="1"/>
  <c r="BI126" i="3"/>
  <c r="BH126" i="3"/>
  <c r="BG126" i="3"/>
  <c r="BF126" i="3"/>
  <c r="AA126" i="3"/>
  <c r="Y126" i="3"/>
  <c r="W126" i="3"/>
  <c r="BK126" i="3"/>
  <c r="N126" i="3"/>
  <c r="BE126" i="3"/>
  <c r="BI125" i="3"/>
  <c r="BH125" i="3"/>
  <c r="BG125" i="3"/>
  <c r="BF125" i="3"/>
  <c r="AA125" i="3"/>
  <c r="Y125" i="3"/>
  <c r="W125" i="3"/>
  <c r="BK125" i="3"/>
  <c r="N125" i="3"/>
  <c r="BE125" i="3" s="1"/>
  <c r="BI124" i="3"/>
  <c r="BH124" i="3"/>
  <c r="BG124" i="3"/>
  <c r="BF124" i="3"/>
  <c r="AA124" i="3"/>
  <c r="Y124" i="3"/>
  <c r="W124" i="3"/>
  <c r="BK124" i="3"/>
  <c r="N124" i="3"/>
  <c r="BE124" i="3"/>
  <c r="BI123" i="3"/>
  <c r="BH123" i="3"/>
  <c r="BG123" i="3"/>
  <c r="BF123" i="3"/>
  <c r="AA123" i="3"/>
  <c r="Y123" i="3"/>
  <c r="W123" i="3"/>
  <c r="BK123" i="3"/>
  <c r="N123" i="3"/>
  <c r="BE123" i="3" s="1"/>
  <c r="BI122" i="3"/>
  <c r="BH122" i="3"/>
  <c r="BG122" i="3"/>
  <c r="BF122" i="3"/>
  <c r="AA122" i="3"/>
  <c r="Y122" i="3"/>
  <c r="W122" i="3"/>
  <c r="BK122" i="3"/>
  <c r="N122" i="3"/>
  <c r="BE122" i="3"/>
  <c r="BI121" i="3"/>
  <c r="BH121" i="3"/>
  <c r="BG121" i="3"/>
  <c r="BF121" i="3"/>
  <c r="AA121" i="3"/>
  <c r="Y121" i="3"/>
  <c r="W121" i="3"/>
  <c r="BK121" i="3"/>
  <c r="N121" i="3"/>
  <c r="BE121" i="3" s="1"/>
  <c r="BI120" i="3"/>
  <c r="BH120" i="3"/>
  <c r="BG120" i="3"/>
  <c r="BF120" i="3"/>
  <c r="AA120" i="3"/>
  <c r="Y120" i="3"/>
  <c r="W120" i="3"/>
  <c r="BK120" i="3"/>
  <c r="N120" i="3"/>
  <c r="BE120" i="3"/>
  <c r="BI119" i="3"/>
  <c r="BH119" i="3"/>
  <c r="BG119" i="3"/>
  <c r="BF119" i="3"/>
  <c r="AA119" i="3"/>
  <c r="Y119" i="3"/>
  <c r="W119" i="3"/>
  <c r="BK119" i="3"/>
  <c r="N119" i="3"/>
  <c r="BE119" i="3" s="1"/>
  <c r="BI118" i="3"/>
  <c r="H37" i="3"/>
  <c r="BD90" i="1" s="1"/>
  <c r="BH118" i="3"/>
  <c r="H36" i="3"/>
  <c r="BC90" i="1"/>
  <c r="BG118" i="3"/>
  <c r="H35" i="3" s="1"/>
  <c r="BB90" i="1" s="1"/>
  <c r="BF118" i="3"/>
  <c r="H34" i="3" s="1"/>
  <c r="BA90" i="1" s="1"/>
  <c r="AA118" i="3"/>
  <c r="AA117" i="3" s="1"/>
  <c r="AA116" i="3" s="1"/>
  <c r="AA115" i="3" s="1"/>
  <c r="Y118" i="3"/>
  <c r="Y117" i="3" s="1"/>
  <c r="Y116" i="3" s="1"/>
  <c r="Y115" i="3" s="1"/>
  <c r="W118" i="3"/>
  <c r="W117" i="3" s="1"/>
  <c r="W116" i="3" s="1"/>
  <c r="W115" i="3" s="1"/>
  <c r="AU90" i="1" s="1"/>
  <c r="BK118" i="3"/>
  <c r="BK117" i="3" s="1"/>
  <c r="N118" i="3"/>
  <c r="BE118" i="3" s="1"/>
  <c r="F109" i="3"/>
  <c r="F107" i="3"/>
  <c r="M29" i="3"/>
  <c r="AS90" i="1" s="1"/>
  <c r="F82" i="3"/>
  <c r="F80" i="3"/>
  <c r="O22" i="3"/>
  <c r="E22" i="3"/>
  <c r="M112" i="3" s="1"/>
  <c r="M85" i="3"/>
  <c r="O21" i="3"/>
  <c r="O19" i="3"/>
  <c r="E19" i="3"/>
  <c r="M111" i="3"/>
  <c r="M84" i="3"/>
  <c r="O18" i="3"/>
  <c r="O16" i="3"/>
  <c r="E16" i="3"/>
  <c r="F112" i="3" s="1"/>
  <c r="O15" i="3"/>
  <c r="O13" i="3"/>
  <c r="E13" i="3"/>
  <c r="F84" i="3" s="1"/>
  <c r="O12" i="3"/>
  <c r="O10" i="3"/>
  <c r="M82" i="3" s="1"/>
  <c r="F6" i="3"/>
  <c r="F105" i="3" s="1"/>
  <c r="AY89" i="1"/>
  <c r="AX89" i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AA124" i="2"/>
  <c r="Y125" i="2"/>
  <c r="Y124" i="2" s="1"/>
  <c r="W125" i="2"/>
  <c r="W124" i="2"/>
  <c r="BK125" i="2"/>
  <c r="BK124" i="2" s="1"/>
  <c r="N124" i="2" s="1"/>
  <c r="N92" i="2" s="1"/>
  <c r="N125" i="2"/>
  <c r="BE125" i="2" s="1"/>
  <c r="BI123" i="2"/>
  <c r="BH123" i="2"/>
  <c r="BG123" i="2"/>
  <c r="BF123" i="2"/>
  <c r="AA123" i="2"/>
  <c r="Y123" i="2"/>
  <c r="W123" i="2"/>
  <c r="BK123" i="2"/>
  <c r="N123" i="2"/>
  <c r="BE123" i="2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BG121" i="2"/>
  <c r="BF121" i="2"/>
  <c r="AA121" i="2"/>
  <c r="Y121" i="2"/>
  <c r="W121" i="2"/>
  <c r="BK121" i="2"/>
  <c r="N121" i="2"/>
  <c r="BE121" i="2"/>
  <c r="BI120" i="2"/>
  <c r="BH120" i="2"/>
  <c r="BG120" i="2"/>
  <c r="BF120" i="2"/>
  <c r="AA120" i="2"/>
  <c r="Y120" i="2"/>
  <c r="W120" i="2"/>
  <c r="BK120" i="2"/>
  <c r="N120" i="2"/>
  <c r="BE120" i="2" s="1"/>
  <c r="BI119" i="2"/>
  <c r="BH119" i="2"/>
  <c r="BG119" i="2"/>
  <c r="BF119" i="2"/>
  <c r="AA119" i="2"/>
  <c r="Y119" i="2"/>
  <c r="W119" i="2"/>
  <c r="BK119" i="2"/>
  <c r="N119" i="2"/>
  <c r="BE119" i="2"/>
  <c r="BI118" i="2"/>
  <c r="BH118" i="2"/>
  <c r="BG118" i="2"/>
  <c r="BF118" i="2"/>
  <c r="AA118" i="2"/>
  <c r="Y118" i="2"/>
  <c r="W118" i="2"/>
  <c r="BK118" i="2"/>
  <c r="N118" i="2"/>
  <c r="BE118" i="2" s="1"/>
  <c r="BI117" i="2"/>
  <c r="H37" i="2"/>
  <c r="BD89" i="1" s="1"/>
  <c r="BD88" i="1" s="1"/>
  <c r="BD87" i="1" s="1"/>
  <c r="W35" i="1" s="1"/>
  <c r="BH117" i="2"/>
  <c r="H36" i="2" s="1"/>
  <c r="BC89" i="1" s="1"/>
  <c r="BC88" i="1" s="1"/>
  <c r="BG117" i="2"/>
  <c r="H35" i="2" s="1"/>
  <c r="BB89" i="1" s="1"/>
  <c r="BB88" i="1" s="1"/>
  <c r="BF117" i="2"/>
  <c r="H34" i="2" s="1"/>
  <c r="BA89" i="1" s="1"/>
  <c r="BA88" i="1" s="1"/>
  <c r="AA117" i="2"/>
  <c r="AA116" i="2" s="1"/>
  <c r="AA115" i="2" s="1"/>
  <c r="AA114" i="2" s="1"/>
  <c r="Y117" i="2"/>
  <c r="Y116" i="2" s="1"/>
  <c r="Y115" i="2" s="1"/>
  <c r="Y114" i="2" s="1"/>
  <c r="W117" i="2"/>
  <c r="W116" i="2" s="1"/>
  <c r="W115" i="2" s="1"/>
  <c r="W114" i="2" s="1"/>
  <c r="AU89" i="1" s="1"/>
  <c r="AU88" i="1" s="1"/>
  <c r="AU87" i="1" s="1"/>
  <c r="BK117" i="2"/>
  <c r="BK116" i="2" s="1"/>
  <c r="N117" i="2"/>
  <c r="BE117" i="2" s="1"/>
  <c r="F108" i="2"/>
  <c r="F106" i="2"/>
  <c r="M29" i="2"/>
  <c r="AS89" i="1" s="1"/>
  <c r="AS88" i="1" s="1"/>
  <c r="AS87" i="1" s="1"/>
  <c r="F82" i="2"/>
  <c r="F80" i="2"/>
  <c r="O22" i="2"/>
  <c r="E22" i="2"/>
  <c r="M111" i="2" s="1"/>
  <c r="M85" i="2"/>
  <c r="O21" i="2"/>
  <c r="O19" i="2"/>
  <c r="E19" i="2"/>
  <c r="M110" i="2"/>
  <c r="M84" i="2"/>
  <c r="O18" i="2"/>
  <c r="O16" i="2"/>
  <c r="E16" i="2"/>
  <c r="F111" i="2" s="1"/>
  <c r="O15" i="2"/>
  <c r="O13" i="2"/>
  <c r="E13" i="2"/>
  <c r="F84" i="2" s="1"/>
  <c r="O12" i="2"/>
  <c r="O10" i="2"/>
  <c r="M82" i="2" s="1"/>
  <c r="F6" i="2"/>
  <c r="F104" i="2" s="1"/>
  <c r="AK27" i="1"/>
  <c r="AM83" i="1"/>
  <c r="L83" i="1"/>
  <c r="AM82" i="1"/>
  <c r="L82" i="1"/>
  <c r="AM80" i="1"/>
  <c r="L80" i="1"/>
  <c r="L78" i="1"/>
  <c r="L77" i="1"/>
  <c r="N116" i="2" l="1"/>
  <c r="N91" i="2" s="1"/>
  <c r="BK115" i="2"/>
  <c r="M33" i="3"/>
  <c r="AV90" i="1" s="1"/>
  <c r="AT90" i="1" s="1"/>
  <c r="H33" i="3"/>
  <c r="AZ90" i="1" s="1"/>
  <c r="N117" i="3"/>
  <c r="N91" i="3" s="1"/>
  <c r="BK116" i="3"/>
  <c r="BC87" i="1"/>
  <c r="AY88" i="1"/>
  <c r="AW88" i="1"/>
  <c r="BA87" i="1"/>
  <c r="BB87" i="1"/>
  <c r="AX88" i="1"/>
  <c r="M33" i="2"/>
  <c r="AV89" i="1" s="1"/>
  <c r="H33" i="2"/>
  <c r="AZ89" i="1" s="1"/>
  <c r="F78" i="2"/>
  <c r="M108" i="2"/>
  <c r="F110" i="2"/>
  <c r="F85" i="2"/>
  <c r="F78" i="3"/>
  <c r="M109" i="3"/>
  <c r="F111" i="3"/>
  <c r="F85" i="3"/>
  <c r="N133" i="3"/>
  <c r="N93" i="3" s="1"/>
  <c r="M34" i="2"/>
  <c r="AW89" i="1" s="1"/>
  <c r="M34" i="3"/>
  <c r="AW90" i="1" s="1"/>
  <c r="AZ88" i="1" l="1"/>
  <c r="W32" i="1"/>
  <c r="AW87" i="1"/>
  <c r="AK32" i="1" s="1"/>
  <c r="BK115" i="3"/>
  <c r="N115" i="3" s="1"/>
  <c r="N89" i="3" s="1"/>
  <c r="N116" i="3"/>
  <c r="N90" i="3" s="1"/>
  <c r="BK114" i="2"/>
  <c r="N114" i="2" s="1"/>
  <c r="N89" i="2" s="1"/>
  <c r="N115" i="2"/>
  <c r="N90" i="2" s="1"/>
  <c r="AX87" i="1"/>
  <c r="W33" i="1"/>
  <c r="AY87" i="1"/>
  <c r="W34" i="1"/>
  <c r="AT89" i="1"/>
  <c r="M28" i="3" l="1"/>
  <c r="M31" i="3" s="1"/>
  <c r="L97" i="3"/>
  <c r="M28" i="2"/>
  <c r="M31" i="2" s="1"/>
  <c r="L96" i="2"/>
  <c r="AV88" i="1"/>
  <c r="AT88" i="1" s="1"/>
  <c r="AZ87" i="1"/>
  <c r="AG89" i="1" l="1"/>
  <c r="L39" i="2"/>
  <c r="AV87" i="1"/>
  <c r="W31" i="1"/>
  <c r="AG90" i="1"/>
  <c r="AN90" i="1" s="1"/>
  <c r="L39" i="3"/>
  <c r="AK31" i="1" l="1"/>
  <c r="AT87" i="1"/>
  <c r="AG88" i="1"/>
  <c r="AN89" i="1"/>
  <c r="AN88" i="1" l="1"/>
  <c r="AG87" i="1"/>
  <c r="AN87" i="1" l="1"/>
  <c r="AN94" i="1" s="1"/>
  <c r="AK26" i="1"/>
  <c r="AK29" i="1" s="1"/>
  <c r="AK37" i="1" s="1"/>
  <c r="AG94" i="1"/>
</calcChain>
</file>

<file path=xl/sharedStrings.xml><?xml version="1.0" encoding="utf-8"?>
<sst xmlns="http://schemas.openxmlformats.org/spreadsheetml/2006/main" count="952" uniqueCount="282">
  <si>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</si>
  <si>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</si>
  <si>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</si>
  <si>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</si>
  <si>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</si>
  <si>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</si>
  <si>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</si>
  <si>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</si>
  <si>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</si>
  <si>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</si>
  <si>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</si>
  <si>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</si>
  <si>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</si>
  <si>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</si>
  <si>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</si>
  <si>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</si>
  <si>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444918/16/A</t>
  </si>
  <si>
    <t>Stavba:</t>
  </si>
  <si>
    <t>Oprava kabelizace v traťovém úseku Nedvědice - Rožná</t>
  </si>
  <si>
    <t>JKSO:</t>
  </si>
  <si>
    <t/>
  </si>
  <si>
    <t>CC-CZ:</t>
  </si>
  <si>
    <t>Místo:</t>
  </si>
  <si>
    <t xml:space="preserve"> </t>
  </si>
  <si>
    <t>Datum:</t>
  </si>
  <si>
    <t>26.10.2017</t>
  </si>
  <si>
    <t>Objednatel:</t>
  </si>
  <si>
    <t>IČ:</t>
  </si>
  <si>
    <t>70994234</t>
  </si>
  <si>
    <t>Správa železniční dopravní cesty,státní organizace</t>
  </si>
  <si>
    <t>DIČ:</t>
  </si>
  <si>
    <t>CZ70994234</t>
  </si>
  <si>
    <t>Zhotovitel:</t>
  </si>
  <si>
    <t>26245507</t>
  </si>
  <si>
    <t>AK signal Brno a.s.</t>
  </si>
  <si>
    <t>CZ26245507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</si>
  <si>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</si>
  <si>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</si>
  <si>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</si>
  <si>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</si>
  <si>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</si>
  <si>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</si>
  <si>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</si>
  <si>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</si>
  <si>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</si>
  <si>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</si>
  <si>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</si>
  <si>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</si>
  <si>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</si>
  <si>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</si>
  <si>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</si>
  <si>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</si>
  <si>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</si>
  <si>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</si>
  <si>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</si>
  <si>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</si>
  <si>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</si>
  <si>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</si>
  <si>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</si>
  <si>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</si>
  <si>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</si>
  <si>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</si>
  <si>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</si>
  <si>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</si>
  <si>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</si>
  <si>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</si>
  <si>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</si>
  <si>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</si>
  <si>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</si>
  <si>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</si>
  <si>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</si>
  <si>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</si>
  <si>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</si>
  <si>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</si>
  <si>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</si>
  <si>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</si>
  <si>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</si>
  <si>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</si>
  <si>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</si>
  <si>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</si>
  <si>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</si>
  <si>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</si>
  <si>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{ddbdd7c9-5069-4a7b-a51c-0221cc38ebe8}</t>
  </si>
  <si>
    <t>{00000000-0000-0000-0000-000000000000}</t>
  </si>
  <si>
    <t>001</t>
  </si>
  <si>
    <t>Oprava kabelizace</t>
  </si>
  <si>
    <t>1</t>
  </si>
  <si>
    <t>{28d1bfae-4ac9-4c92-9c63-7046fff87f49}</t>
  </si>
  <si>
    <t>/</t>
  </si>
  <si>
    <t>01</t>
  </si>
  <si>
    <t>dle Sborníku</t>
  </si>
  <si>
    <t>2</t>
  </si>
  <si>
    <t>{2834610e-3c65-40ab-b70e-310026e80734}</t>
  </si>
  <si>
    <t>02</t>
  </si>
  <si>
    <t>dle ÚRS</t>
  </si>
  <si>
    <t>{bfd5f384-422a-40d0-8011-33bd206bcb09}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</si>
  <si>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</si>
  <si>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</si>
  <si>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</si>
  <si>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</si>
  <si>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</si>
  <si>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</si>
  <si>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</si>
  <si>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</si>
  <si>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</si>
  <si>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</si>
  <si>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</si>
  <si>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001 - Oprava kabelizace</t>
  </si>
  <si>
    <t>Část:</t>
  </si>
  <si>
    <t>01 - dle Sborníku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</si>
  <si>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</si>
  <si>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</si>
  <si>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</si>
  <si>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</si>
  <si>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</si>
  <si>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</si>
  <si>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</si>
  <si>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 Práce a dodávky HSV</t>
  </si>
  <si>
    <t xml:space="preserve">    1 -  Zemní práce</t>
  </si>
  <si>
    <t>OST - Ostatní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</si>
  <si>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</si>
  <si>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</si>
  <si>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</si>
  <si>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</si>
  <si>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</si>
  <si>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</si>
  <si>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</si>
  <si>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</si>
  <si>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</si>
  <si>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</si>
  <si>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</si>
  <si>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</si>
  <si>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</si>
  <si>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</si>
  <si>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</si>
  <si>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</si>
  <si>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</si>
  <si>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7593505202</t>
  </si>
  <si>
    <t>Uložení HDPE trubky pro optický kabel do výkopu bez zřízení lože a bez krytí</t>
  </si>
  <si>
    <t>m</t>
  </si>
  <si>
    <t>512</t>
  </si>
  <si>
    <t>-1297602165</t>
  </si>
  <si>
    <t>6</t>
  </si>
  <si>
    <t>7593505220</t>
  </si>
  <si>
    <t>Montáž spojky Plasson na HDPE trubce rovné nebo redukční</t>
  </si>
  <si>
    <t>kus</t>
  </si>
  <si>
    <t>613511932</t>
  </si>
  <si>
    <t>20</t>
  </si>
  <si>
    <t>7593505102</t>
  </si>
  <si>
    <t>Zatažení ochranné trubky HDPE do chráničky 160 mm</t>
  </si>
  <si>
    <t>823082050</t>
  </si>
  <si>
    <t>7</t>
  </si>
  <si>
    <t>M</t>
  </si>
  <si>
    <t>7492104620</t>
  </si>
  <si>
    <t>Spojovací vedení, podpěrné izolátory Spojky, ukončení pasu, ostatní Spojka HDPE 05040 pr.40</t>
  </si>
  <si>
    <t>128</t>
  </si>
  <si>
    <t>1880360107</t>
  </si>
  <si>
    <t>22</t>
  </si>
  <si>
    <t>7593501125</t>
  </si>
  <si>
    <t>Trasy kabelového vedení Chráničky optického kabelu HDPE 6040 průměr 40/33 mm</t>
  </si>
  <si>
    <t>-1602867857</t>
  </si>
  <si>
    <t>7592700640</t>
  </si>
  <si>
    <t>Upozorňovadla, značky Ostatní Fólie výstražná modrá š34cm (HM0673909991034)</t>
  </si>
  <si>
    <t>8</t>
  </si>
  <si>
    <t>4</t>
  </si>
  <si>
    <t>-1245040584</t>
  </si>
  <si>
    <t>3</t>
  </si>
  <si>
    <t>7593501095</t>
  </si>
  <si>
    <t>Trasy kabelového vedení Ohebná dvouplášťová korugovaná chránička KF 09160 průměr 160/136 mm</t>
  </si>
  <si>
    <t>1277419860</t>
  </si>
  <si>
    <t>7590520410</t>
  </si>
  <si>
    <t>Venkovní vedení kabelová - metalické sítě Plněné 4x0,8 TCEPKPFLE 15 x 4 x 0,8</t>
  </si>
  <si>
    <t>729398292</t>
  </si>
  <si>
    <t>9</t>
  </si>
  <si>
    <t>7590520935</t>
  </si>
  <si>
    <t>Venkovní vedení kabelová - metalické sítě Plněné, párované s ochr. Vodičem TCEKPFLE 3 P 1,0 D</t>
  </si>
  <si>
    <t>511305123</t>
  </si>
  <si>
    <t>10</t>
  </si>
  <si>
    <t>7590520940</t>
  </si>
  <si>
    <t>Venkovní vedení kabelová - metalické sítě Plněné, párované s ochr. Vodičem TCEKPFLE 4 P 1,0 D</t>
  </si>
  <si>
    <t>194027952</t>
  </si>
  <si>
    <t>11</t>
  </si>
  <si>
    <t>7590520950</t>
  </si>
  <si>
    <t>Venkovní vedení kabelová - metalické sítě Plněné, párované s ochr. Vodičem TCEKPFLE 7 P 1,0 D</t>
  </si>
  <si>
    <t>1334913701</t>
  </si>
  <si>
    <t>12</t>
  </si>
  <si>
    <t>7590520955</t>
  </si>
  <si>
    <t>Venkovní vedení kabelová - metalické sítě Plněné, párované s ochr. Vodičem TCEKPFLE 12 P 1,0 D</t>
  </si>
  <si>
    <t>540616914</t>
  </si>
  <si>
    <t>23</t>
  </si>
  <si>
    <t>7590520965</t>
  </si>
  <si>
    <t>Venkovní vedení kabelová - metalické sítě Plněné, párované s ochr. Vodičem TCEKPFLE 24 P 1,0 D</t>
  </si>
  <si>
    <t>132312901</t>
  </si>
  <si>
    <t>18</t>
  </si>
  <si>
    <t>7590540775</t>
  </si>
  <si>
    <t>Slaboproudé rozvody, kabely pro přívod a vnitřní instalaci Spojky metalických kabelů a příslušenství Teplem smrštitelná zesílená spojka pro netlakované kabely XAGA 500-43/8-300/EY</t>
  </si>
  <si>
    <t>-149653009</t>
  </si>
  <si>
    <t>16</t>
  </si>
  <si>
    <t>7590540810</t>
  </si>
  <si>
    <t>Slaboproudé rozvody, kabely pro přívod a vnitřní instalaci Spojky metalických kabelů a příslušenství Teplem smrštitelná zesílená spojka pro netlakované kabely XAGA 500-75/15-400/EY</t>
  </si>
  <si>
    <t>1935052935</t>
  </si>
  <si>
    <t>14</t>
  </si>
  <si>
    <t>7590525230</t>
  </si>
  <si>
    <t>Montáž kabelu návěstního volně uloženého s jádrem 1 mm Cu TCEKEZE, TCEKFE, TCEKPFLEY, TCEKPFLEZE do 7 P</t>
  </si>
  <si>
    <t>1212909653</t>
  </si>
  <si>
    <t>7590525231</t>
  </si>
  <si>
    <t>Montáž kabelu návěstního volně uloženého s jádrem 1 mm Cu TCEKEZE, TCEKFE, TCEKPFLEY, TCEKPFLEZE do 16 P</t>
  </si>
  <si>
    <t>-383188467</t>
  </si>
  <si>
    <t>24</t>
  </si>
  <si>
    <t>7590525232</t>
  </si>
  <si>
    <t>Montáž kabelu návěstního volně uloženého s jádrem 1 mm Cu TCEKEZE, TCEKFE, TCEKPFLEY, TCEKPFLEZE do 30 P</t>
  </si>
  <si>
    <t>-1172079614</t>
  </si>
  <si>
    <t>13</t>
  </si>
  <si>
    <t>7590525179</t>
  </si>
  <si>
    <t>Montáž kabelu úložného volně uloženého s jádrem 0,8 mm TCEKE do 200 XN</t>
  </si>
  <si>
    <t>166223023</t>
  </si>
  <si>
    <t>25</t>
  </si>
  <si>
    <t>7590525541</t>
  </si>
  <si>
    <t>Montáž smršťovací spojky Raychem bez pancíře na jednoplášťovém celoplastovém kabelu do 20 žil</t>
  </si>
  <si>
    <t>1604844237</t>
  </si>
  <si>
    <t>27</t>
  </si>
  <si>
    <t>7590525544</t>
  </si>
  <si>
    <t>Montáž smršťovací spojky Raychem bez pancíře na jednoplášťovém celoplastovém kabelu do 60 žil</t>
  </si>
  <si>
    <t>461770729</t>
  </si>
  <si>
    <t>02 - dle ÚRS</t>
  </si>
  <si>
    <t>VRN - Vedlejší rozpočtové náklady</t>
  </si>
  <si>
    <t xml:space="preserve">    VRN8 - Přesun stavebních kapacit</t>
  </si>
  <si>
    <t>460010023</t>
  </si>
  <si>
    <t>Vytyčení trasy vedení kabelového podzemního v terénu volném</t>
  </si>
  <si>
    <t>km</t>
  </si>
  <si>
    <t>64</t>
  </si>
  <si>
    <t>-1844534893</t>
  </si>
  <si>
    <t>460421001</t>
  </si>
  <si>
    <t>Lože kabelů z písku nebo štěrkopísku tl 5 cm nad kabel, bez zakrytí, šířky lože do 65 cm</t>
  </si>
  <si>
    <t>-2127230788</t>
  </si>
  <si>
    <t>460150134</t>
  </si>
  <si>
    <t>Hloubení kabelových zapažených i nezapažených rýh ručně š 35 cm, hl 50 cm, v hornině tř 4</t>
  </si>
  <si>
    <t>-314301418</t>
  </si>
  <si>
    <t>460150324</t>
  </si>
  <si>
    <t>Hloubení kabelových zapažených i nezapažených rýh ručně š 50 cm, hl 140 cm, v hornině tř 4</t>
  </si>
  <si>
    <t>-42389669</t>
  </si>
  <si>
    <t>131301101</t>
  </si>
  <si>
    <t>Hloubení jam nezapažených v hornině tř. 4 objemu do 100 m3</t>
  </si>
  <si>
    <t>m3</t>
  </si>
  <si>
    <t>-836930026</t>
  </si>
  <si>
    <t>460490013</t>
  </si>
  <si>
    <t>Krytí kabelů výstražnou fólií šířky 34 cm</t>
  </si>
  <si>
    <t>323601220</t>
  </si>
  <si>
    <t>460560134</t>
  </si>
  <si>
    <t>Zásyp rýh ručně šířky 35 cm, hloubky 50 cm, z horniny třídy 4</t>
  </si>
  <si>
    <t>1399058109</t>
  </si>
  <si>
    <t>460560324</t>
  </si>
  <si>
    <t>Zásyp rýh ručně šířky 50 cm, hloubky 140 cm, z horniny třídy 4</t>
  </si>
  <si>
    <t>558081369</t>
  </si>
  <si>
    <t>460120014</t>
  </si>
  <si>
    <t>Zásyp jam ručně v hornině třídy 4</t>
  </si>
  <si>
    <t>-155510033</t>
  </si>
  <si>
    <t>5</t>
  </si>
  <si>
    <t>141721115</t>
  </si>
  <si>
    <t>Řízený zemní protlak hloubky do 6 m vnějšího průměru do 160 mm v hornině tř 1 až 4</t>
  </si>
  <si>
    <t>337026372</t>
  </si>
  <si>
    <t>741910401</t>
  </si>
  <si>
    <t>Montáž žlab plastový šířky do 100 mm s víkem</t>
  </si>
  <si>
    <t>1394365708</t>
  </si>
  <si>
    <t>220060423</t>
  </si>
  <si>
    <t>Položení ochranné trubky do kabelového lože průměru 160 mm</t>
  </si>
  <si>
    <t>-371066063</t>
  </si>
  <si>
    <t>345751310</t>
  </si>
  <si>
    <t>žlab kabelový PVC ZEKAN1 (100x100) žlab s víkem</t>
  </si>
  <si>
    <t>-1291224517</t>
  </si>
  <si>
    <t>460620014</t>
  </si>
  <si>
    <t>Provizorní úprava terénu se zhutněním, v hornině tř 4</t>
  </si>
  <si>
    <t>m2</t>
  </si>
  <si>
    <t>-1545338058</t>
  </si>
  <si>
    <t>065002000</t>
  </si>
  <si>
    <t>Mimostaveništní doprava materiálů</t>
  </si>
  <si>
    <t>1024</t>
  </si>
  <si>
    <t>703490023</t>
  </si>
  <si>
    <t>17</t>
  </si>
  <si>
    <t>081002000</t>
  </si>
  <si>
    <t>Doprava zaměstnanců</t>
  </si>
  <si>
    <t>-651284374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</si>
</sst>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19" fillId="0" borderId="16" xfId="0" applyNumberFormat="1" applyFont="1" applyBorder="1" applyAlignment="1" applyProtection="1">
      <alignment vertical="center"/>
    </xf>
    <xf numFmtId="4" fontId="19" fillId="0" borderId="17" xfId="0" applyNumberFormat="1" applyFont="1" applyBorder="1" applyAlignment="1" applyProtection="1">
      <alignment vertical="center"/>
    </xf>
    <xf numFmtId="166" fontId="19" fillId="0" borderId="17" xfId="0" applyNumberFormat="1" applyFont="1" applyBorder="1" applyAlignment="1" applyProtection="1">
      <alignment vertical="center"/>
    </xf>
    <xf numFmtId="4" fontId="19" fillId="0" borderId="18" xfId="0" applyNumberFormat="1" applyFont="1" applyBorder="1" applyAlignment="1" applyProtection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5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29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8" fillId="0" borderId="5" xfId="0" applyFont="1" applyBorder="1" applyAlignment="1" applyProtection="1"/>
    <xf numFmtId="0" fontId="8" fillId="0" borderId="14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25" xfId="0" applyFont="1" applyBorder="1" applyAlignment="1" applyProtection="1">
      <alignment horizontal="center" vertical="center"/>
    </xf>
    <xf numFmtId="49" fontId="33" fillId="0" borderId="25" xfId="0" applyNumberFormat="1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center" vertical="center" wrapText="1"/>
    </xf>
    <xf numFmtId="167" fontId="33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horizontal="right" vertical="center"/>
    </xf>
    <xf numFmtId="0" fontId="24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2" fillId="5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33" fillId="0" borderId="25" xfId="0" applyFont="1" applyBorder="1" applyAlignment="1" applyProtection="1">
      <alignment horizontal="left" vertical="center" wrapText="1"/>
    </xf>
    <xf numFmtId="4" fontId="33" fillId="0" borderId="25" xfId="0" applyNumberFormat="1" applyFont="1" applyBorder="1" applyAlignment="1" applyProtection="1">
      <alignment vertical="center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/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6" fillId="0" borderId="12" xfId="0" applyNumberFormat="1" applyFont="1" applyBorder="1" applyAlignment="1" applyProtection="1"/>
    <xf numFmtId="4" fontId="6" fillId="0" borderId="1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14" t="s">
        <v>8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175" t="s">
        <v>12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24"/>
      <c r="AS4" s="18" t="s">
        <v>13</v>
      </c>
      <c r="BS4" s="19" t="s">
        <v>14</v>
      </c>
    </row>
    <row r="5" spans="1:73" ht="14.45" customHeight="1">
      <c r="B5" s="23"/>
      <c r="C5" s="25"/>
      <c r="D5" s="26" t="s">
        <v>15</v>
      </c>
      <c r="E5" s="25"/>
      <c r="F5" s="25"/>
      <c r="G5" s="25"/>
      <c r="H5" s="25"/>
      <c r="I5" s="25"/>
      <c r="J5" s="25"/>
      <c r="K5" s="177" t="s">
        <v>16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25"/>
      <c r="AQ5" s="24"/>
      <c r="BS5" s="19" t="s">
        <v>9</v>
      </c>
    </row>
    <row r="6" spans="1:73" ht="36.950000000000003" customHeight="1">
      <c r="B6" s="23"/>
      <c r="C6" s="25"/>
      <c r="D6" s="28" t="s">
        <v>17</v>
      </c>
      <c r="E6" s="25"/>
      <c r="F6" s="25"/>
      <c r="G6" s="25"/>
      <c r="H6" s="25"/>
      <c r="I6" s="25"/>
      <c r="J6" s="25"/>
      <c r="K6" s="179" t="s">
        <v>18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25"/>
      <c r="AQ6" s="24"/>
      <c r="BS6" s="19" t="s">
        <v>9</v>
      </c>
    </row>
    <row r="7" spans="1:73" ht="14.45" customHeight="1">
      <c r="B7" s="23"/>
      <c r="C7" s="25"/>
      <c r="D7" s="29" t="s">
        <v>19</v>
      </c>
      <c r="E7" s="25"/>
      <c r="F7" s="25"/>
      <c r="G7" s="25"/>
      <c r="H7" s="25"/>
      <c r="I7" s="25"/>
      <c r="J7" s="25"/>
      <c r="K7" s="27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21</v>
      </c>
      <c r="AL7" s="25"/>
      <c r="AM7" s="25"/>
      <c r="AN7" s="27" t="s">
        <v>20</v>
      </c>
      <c r="AO7" s="25"/>
      <c r="AP7" s="25"/>
      <c r="AQ7" s="24"/>
      <c r="BS7" s="19" t="s">
        <v>9</v>
      </c>
    </row>
    <row r="8" spans="1:73" ht="14.45" customHeight="1">
      <c r="B8" s="23"/>
      <c r="C8" s="25"/>
      <c r="D8" s="29" t="s">
        <v>22</v>
      </c>
      <c r="E8" s="25"/>
      <c r="F8" s="25"/>
      <c r="G8" s="25"/>
      <c r="H8" s="25"/>
      <c r="I8" s="25"/>
      <c r="J8" s="25"/>
      <c r="K8" s="27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24</v>
      </c>
      <c r="AL8" s="25"/>
      <c r="AM8" s="25"/>
      <c r="AN8" s="27" t="s">
        <v>25</v>
      </c>
      <c r="AO8" s="25"/>
      <c r="AP8" s="25"/>
      <c r="AQ8" s="24"/>
      <c r="BS8" s="19" t="s">
        <v>9</v>
      </c>
    </row>
    <row r="9" spans="1:73" ht="14.45" customHeight="1">
      <c r="B9" s="23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4"/>
      <c r="BS9" s="19" t="s">
        <v>9</v>
      </c>
    </row>
    <row r="10" spans="1:73" ht="14.45" customHeight="1">
      <c r="B10" s="23"/>
      <c r="C10" s="25"/>
      <c r="D10" s="29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27</v>
      </c>
      <c r="AL10" s="25"/>
      <c r="AM10" s="25"/>
      <c r="AN10" s="27" t="s">
        <v>28</v>
      </c>
      <c r="AO10" s="25"/>
      <c r="AP10" s="25"/>
      <c r="AQ10" s="24"/>
      <c r="BS10" s="19" t="s">
        <v>9</v>
      </c>
    </row>
    <row r="11" spans="1:73" ht="18.399999999999999" customHeight="1">
      <c r="B11" s="23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31</v>
      </c>
      <c r="AO11" s="25"/>
      <c r="AP11" s="25"/>
      <c r="AQ11" s="24"/>
      <c r="BS11" s="19" t="s">
        <v>9</v>
      </c>
    </row>
    <row r="12" spans="1:73" ht="6.95" customHeight="1">
      <c r="B12" s="23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4"/>
      <c r="BS12" s="19" t="s">
        <v>9</v>
      </c>
    </row>
    <row r="13" spans="1:73" ht="14.45" customHeight="1">
      <c r="B13" s="23"/>
      <c r="C13" s="25"/>
      <c r="D13" s="29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27</v>
      </c>
      <c r="AL13" s="25"/>
      <c r="AM13" s="25"/>
      <c r="AN13" s="27" t="s">
        <v>33</v>
      </c>
      <c r="AO13" s="25"/>
      <c r="AP13" s="25"/>
      <c r="AQ13" s="24"/>
      <c r="BS13" s="19" t="s">
        <v>9</v>
      </c>
    </row>
    <row r="14" spans="1:73">
      <c r="B14" s="23"/>
      <c r="C14" s="25"/>
      <c r="D14" s="25"/>
      <c r="E14" s="27" t="s">
        <v>34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30</v>
      </c>
      <c r="AL14" s="25"/>
      <c r="AM14" s="25"/>
      <c r="AN14" s="27" t="s">
        <v>35</v>
      </c>
      <c r="AO14" s="25"/>
      <c r="AP14" s="25"/>
      <c r="AQ14" s="24"/>
      <c r="BS14" s="19" t="s">
        <v>9</v>
      </c>
    </row>
    <row r="15" spans="1:73" ht="6.95" customHeight="1">
      <c r="B15" s="2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4"/>
      <c r="BS15" s="19" t="s">
        <v>6</v>
      </c>
    </row>
    <row r="16" spans="1:73" ht="14.45" customHeight="1">
      <c r="B16" s="23"/>
      <c r="C16" s="25"/>
      <c r="D16" s="29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27</v>
      </c>
      <c r="AL16" s="25"/>
      <c r="AM16" s="25"/>
      <c r="AN16" s="27" t="s">
        <v>20</v>
      </c>
      <c r="AO16" s="25"/>
      <c r="AP16" s="25"/>
      <c r="AQ16" s="24"/>
      <c r="BS16" s="19" t="s">
        <v>6</v>
      </c>
    </row>
    <row r="17" spans="2:71" ht="18.399999999999999" customHeight="1">
      <c r="B17" s="23"/>
      <c r="C17" s="25"/>
      <c r="D17" s="25"/>
      <c r="E17" s="27" t="s">
        <v>23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20</v>
      </c>
      <c r="AO17" s="25"/>
      <c r="AP17" s="25"/>
      <c r="AQ17" s="24"/>
      <c r="BS17" s="19" t="s">
        <v>37</v>
      </c>
    </row>
    <row r="18" spans="2:71" ht="6.95" customHeight="1"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4"/>
      <c r="BS18" s="19" t="s">
        <v>9</v>
      </c>
    </row>
    <row r="19" spans="2:71" ht="14.45" customHeight="1">
      <c r="B19" s="23"/>
      <c r="C19" s="25"/>
      <c r="D19" s="29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27</v>
      </c>
      <c r="AL19" s="25"/>
      <c r="AM19" s="25"/>
      <c r="AN19" s="27" t="s">
        <v>20</v>
      </c>
      <c r="AO19" s="25"/>
      <c r="AP19" s="25"/>
      <c r="AQ19" s="24"/>
      <c r="BS19" s="19" t="s">
        <v>9</v>
      </c>
    </row>
    <row r="20" spans="2:71" ht="18.399999999999999" customHeight="1">
      <c r="B20" s="23"/>
      <c r="C20" s="25"/>
      <c r="D20" s="25"/>
      <c r="E20" s="27" t="s">
        <v>23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20</v>
      </c>
      <c r="AO20" s="25"/>
      <c r="AP20" s="25"/>
      <c r="AQ20" s="24"/>
    </row>
    <row r="21" spans="2:71" ht="6.95" customHeight="1">
      <c r="B21" s="2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4"/>
    </row>
    <row r="22" spans="2:71">
      <c r="B22" s="23"/>
      <c r="C22" s="25"/>
      <c r="D22" s="29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4"/>
    </row>
    <row r="23" spans="2:71" ht="16.5" customHeight="1">
      <c r="B23" s="23"/>
      <c r="C23" s="25"/>
      <c r="D23" s="25"/>
      <c r="E23" s="180" t="s">
        <v>20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25"/>
      <c r="AP23" s="25"/>
      <c r="AQ23" s="24"/>
    </row>
    <row r="24" spans="2:71" ht="6.95" customHeight="1">
      <c r="B24" s="2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4"/>
    </row>
    <row r="25" spans="2:71" ht="6.95" customHeight="1">
      <c r="B25" s="23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4"/>
    </row>
    <row r="26" spans="2:71" ht="14.45" customHeight="1">
      <c r="B26" s="23"/>
      <c r="C26" s="25"/>
      <c r="D26" s="31" t="s">
        <v>40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1">
        <f>ROUND(AG87,2)</f>
        <v>9282384.75</v>
      </c>
      <c r="AL26" s="178"/>
      <c r="AM26" s="178"/>
      <c r="AN26" s="178"/>
      <c r="AO26" s="178"/>
      <c r="AP26" s="25"/>
      <c r="AQ26" s="24"/>
    </row>
    <row r="27" spans="2:71" ht="14.45" customHeight="1">
      <c r="B27" s="23"/>
      <c r="C27" s="25"/>
      <c r="D27" s="31" t="s">
        <v>41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1">
        <f>ROUND(AG92,2)</f>
        <v>0</v>
      </c>
      <c r="AL27" s="181"/>
      <c r="AM27" s="181"/>
      <c r="AN27" s="181"/>
      <c r="AO27" s="181"/>
      <c r="AP27" s="25"/>
      <c r="AQ27" s="24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42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82">
        <f>ROUND(AK26+AK27,2)</f>
        <v>9282384.75</v>
      </c>
      <c r="AL29" s="183"/>
      <c r="AM29" s="183"/>
      <c r="AN29" s="183"/>
      <c r="AO29" s="183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43</v>
      </c>
      <c r="E31" s="38"/>
      <c r="F31" s="39" t="s">
        <v>44</v>
      </c>
      <c r="G31" s="38"/>
      <c r="H31" s="38"/>
      <c r="I31" s="38"/>
      <c r="J31" s="38"/>
      <c r="K31" s="38"/>
      <c r="L31" s="184">
        <v>0.21</v>
      </c>
      <c r="M31" s="185"/>
      <c r="N31" s="185"/>
      <c r="O31" s="185"/>
      <c r="P31" s="38"/>
      <c r="Q31" s="38"/>
      <c r="R31" s="38"/>
      <c r="S31" s="38"/>
      <c r="T31" s="41" t="s">
        <v>45</v>
      </c>
      <c r="U31" s="38"/>
      <c r="V31" s="38"/>
      <c r="W31" s="186">
        <f>ROUND(AZ87+SUM(CD93),2)</f>
        <v>9282384.75</v>
      </c>
      <c r="X31" s="185"/>
      <c r="Y31" s="185"/>
      <c r="Z31" s="185"/>
      <c r="AA31" s="185"/>
      <c r="AB31" s="185"/>
      <c r="AC31" s="185"/>
      <c r="AD31" s="185"/>
      <c r="AE31" s="185"/>
      <c r="AF31" s="38"/>
      <c r="AG31" s="38"/>
      <c r="AH31" s="38"/>
      <c r="AI31" s="38"/>
      <c r="AJ31" s="38"/>
      <c r="AK31" s="186">
        <f>ROUND(AV87+SUM(BY93),2)</f>
        <v>1949300.8</v>
      </c>
      <c r="AL31" s="185"/>
      <c r="AM31" s="185"/>
      <c r="AN31" s="185"/>
      <c r="AO31" s="185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46</v>
      </c>
      <c r="G32" s="38"/>
      <c r="H32" s="38"/>
      <c r="I32" s="38"/>
      <c r="J32" s="38"/>
      <c r="K32" s="38"/>
      <c r="L32" s="184">
        <v>0.15</v>
      </c>
      <c r="M32" s="185"/>
      <c r="N32" s="185"/>
      <c r="O32" s="185"/>
      <c r="P32" s="38"/>
      <c r="Q32" s="38"/>
      <c r="R32" s="38"/>
      <c r="S32" s="38"/>
      <c r="T32" s="41" t="s">
        <v>45</v>
      </c>
      <c r="U32" s="38"/>
      <c r="V32" s="38"/>
      <c r="W32" s="186">
        <f>ROUND(BA87+SUM(CE93),2)</f>
        <v>0</v>
      </c>
      <c r="X32" s="185"/>
      <c r="Y32" s="185"/>
      <c r="Z32" s="185"/>
      <c r="AA32" s="185"/>
      <c r="AB32" s="185"/>
      <c r="AC32" s="185"/>
      <c r="AD32" s="185"/>
      <c r="AE32" s="185"/>
      <c r="AF32" s="38"/>
      <c r="AG32" s="38"/>
      <c r="AH32" s="38"/>
      <c r="AI32" s="38"/>
      <c r="AJ32" s="38"/>
      <c r="AK32" s="186">
        <f>ROUND(AW87+SUM(BZ93),2)</f>
        <v>0</v>
      </c>
      <c r="AL32" s="185"/>
      <c r="AM32" s="185"/>
      <c r="AN32" s="185"/>
      <c r="AO32" s="185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47</v>
      </c>
      <c r="G33" s="38"/>
      <c r="H33" s="38"/>
      <c r="I33" s="38"/>
      <c r="J33" s="38"/>
      <c r="K33" s="38"/>
      <c r="L33" s="184">
        <v>0.21</v>
      </c>
      <c r="M33" s="185"/>
      <c r="N33" s="185"/>
      <c r="O33" s="185"/>
      <c r="P33" s="38"/>
      <c r="Q33" s="38"/>
      <c r="R33" s="38"/>
      <c r="S33" s="38"/>
      <c r="T33" s="41" t="s">
        <v>45</v>
      </c>
      <c r="U33" s="38"/>
      <c r="V33" s="38"/>
      <c r="W33" s="186">
        <f>ROUND(BB87+SUM(CF93),2)</f>
        <v>0</v>
      </c>
      <c r="X33" s="185"/>
      <c r="Y33" s="185"/>
      <c r="Z33" s="185"/>
      <c r="AA33" s="185"/>
      <c r="AB33" s="185"/>
      <c r="AC33" s="185"/>
      <c r="AD33" s="185"/>
      <c r="AE33" s="185"/>
      <c r="AF33" s="38"/>
      <c r="AG33" s="38"/>
      <c r="AH33" s="38"/>
      <c r="AI33" s="38"/>
      <c r="AJ33" s="38"/>
      <c r="AK33" s="186">
        <v>0</v>
      </c>
      <c r="AL33" s="185"/>
      <c r="AM33" s="185"/>
      <c r="AN33" s="185"/>
      <c r="AO33" s="185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48</v>
      </c>
      <c r="G34" s="38"/>
      <c r="H34" s="38"/>
      <c r="I34" s="38"/>
      <c r="J34" s="38"/>
      <c r="K34" s="38"/>
      <c r="L34" s="184">
        <v>0.15</v>
      </c>
      <c r="M34" s="185"/>
      <c r="N34" s="185"/>
      <c r="O34" s="185"/>
      <c r="P34" s="38"/>
      <c r="Q34" s="38"/>
      <c r="R34" s="38"/>
      <c r="S34" s="38"/>
      <c r="T34" s="41" t="s">
        <v>45</v>
      </c>
      <c r="U34" s="38"/>
      <c r="V34" s="38"/>
      <c r="W34" s="186">
        <f>ROUND(BC87+SUM(CG93),2)</f>
        <v>0</v>
      </c>
      <c r="X34" s="185"/>
      <c r="Y34" s="185"/>
      <c r="Z34" s="185"/>
      <c r="AA34" s="185"/>
      <c r="AB34" s="185"/>
      <c r="AC34" s="185"/>
      <c r="AD34" s="185"/>
      <c r="AE34" s="185"/>
      <c r="AF34" s="38"/>
      <c r="AG34" s="38"/>
      <c r="AH34" s="38"/>
      <c r="AI34" s="38"/>
      <c r="AJ34" s="38"/>
      <c r="AK34" s="186">
        <v>0</v>
      </c>
      <c r="AL34" s="185"/>
      <c r="AM34" s="185"/>
      <c r="AN34" s="185"/>
      <c r="AO34" s="185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49</v>
      </c>
      <c r="G35" s="38"/>
      <c r="H35" s="38"/>
      <c r="I35" s="38"/>
      <c r="J35" s="38"/>
      <c r="K35" s="38"/>
      <c r="L35" s="184">
        <v>0</v>
      </c>
      <c r="M35" s="185"/>
      <c r="N35" s="185"/>
      <c r="O35" s="185"/>
      <c r="P35" s="38"/>
      <c r="Q35" s="38"/>
      <c r="R35" s="38"/>
      <c r="S35" s="38"/>
      <c r="T35" s="41" t="s">
        <v>45</v>
      </c>
      <c r="U35" s="38"/>
      <c r="V35" s="38"/>
      <c r="W35" s="186">
        <f>ROUND(BD87+SUM(CH93),2)</f>
        <v>0</v>
      </c>
      <c r="X35" s="185"/>
      <c r="Y35" s="185"/>
      <c r="Z35" s="185"/>
      <c r="AA35" s="185"/>
      <c r="AB35" s="185"/>
      <c r="AC35" s="185"/>
      <c r="AD35" s="185"/>
      <c r="AE35" s="185"/>
      <c r="AF35" s="38"/>
      <c r="AG35" s="38"/>
      <c r="AH35" s="38"/>
      <c r="AI35" s="38"/>
      <c r="AJ35" s="38"/>
      <c r="AK35" s="186">
        <v>0</v>
      </c>
      <c r="AL35" s="185"/>
      <c r="AM35" s="185"/>
      <c r="AN35" s="185"/>
      <c r="AO35" s="185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50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51</v>
      </c>
      <c r="U37" s="45"/>
      <c r="V37" s="45"/>
      <c r="W37" s="45"/>
      <c r="X37" s="187" t="s">
        <v>52</v>
      </c>
      <c r="Y37" s="188"/>
      <c r="Z37" s="188"/>
      <c r="AA37" s="188"/>
      <c r="AB37" s="188"/>
      <c r="AC37" s="45"/>
      <c r="AD37" s="45"/>
      <c r="AE37" s="45"/>
      <c r="AF37" s="45"/>
      <c r="AG37" s="45"/>
      <c r="AH37" s="45"/>
      <c r="AI37" s="45"/>
      <c r="AJ37" s="45"/>
      <c r="AK37" s="189">
        <f>SUM(AK29:AK35)</f>
        <v>11231685.550000001</v>
      </c>
      <c r="AL37" s="188"/>
      <c r="AM37" s="188"/>
      <c r="AN37" s="188"/>
      <c r="AO37" s="190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 ht="13.5">
      <c r="B39" s="23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4"/>
    </row>
    <row r="40" spans="2:43" ht="13.5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4"/>
    </row>
    <row r="41" spans="2:43" ht="13.5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4"/>
    </row>
    <row r="42" spans="2:43" ht="13.5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4"/>
    </row>
    <row r="43" spans="2:43" ht="13.5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4"/>
    </row>
    <row r="44" spans="2:43" ht="13.5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4"/>
    </row>
    <row r="45" spans="2:43" ht="13.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4"/>
    </row>
    <row r="46" spans="2:43" ht="13.5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4"/>
    </row>
    <row r="47" spans="2:43" ht="13.5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4"/>
    </row>
    <row r="48" spans="2:43" ht="13.5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4"/>
    </row>
    <row r="49" spans="2:43" s="1" customFormat="1">
      <c r="B49" s="32"/>
      <c r="C49" s="33"/>
      <c r="D49" s="47" t="s">
        <v>53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54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 ht="13.5">
      <c r="B50" s="23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4"/>
    </row>
    <row r="51" spans="2:43" ht="13.5">
      <c r="B51" s="23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4"/>
    </row>
    <row r="52" spans="2:43" ht="13.5">
      <c r="B52" s="23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4"/>
    </row>
    <row r="53" spans="2:43" ht="13.5">
      <c r="B53" s="23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4"/>
    </row>
    <row r="54" spans="2:43" ht="13.5">
      <c r="B54" s="23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4"/>
    </row>
    <row r="55" spans="2:43" ht="13.5">
      <c r="B55" s="23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4"/>
    </row>
    <row r="56" spans="2:43" ht="13.5">
      <c r="B56" s="23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4"/>
    </row>
    <row r="57" spans="2:43" ht="13.5">
      <c r="B57" s="23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4"/>
    </row>
    <row r="58" spans="2:43" s="1" customFormat="1">
      <c r="B58" s="32"/>
      <c r="C58" s="33"/>
      <c r="D58" s="52" t="s">
        <v>55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56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55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56</v>
      </c>
      <c r="AN58" s="53"/>
      <c r="AO58" s="55"/>
      <c r="AP58" s="33"/>
      <c r="AQ58" s="34"/>
    </row>
    <row r="59" spans="2:43" ht="13.5">
      <c r="B59" s="23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4"/>
    </row>
    <row r="60" spans="2:43" s="1" customFormat="1">
      <c r="B60" s="32"/>
      <c r="C60" s="33"/>
      <c r="D60" s="47" t="s">
        <v>57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58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 ht="13.5">
      <c r="B61" s="23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4"/>
    </row>
    <row r="62" spans="2:43" ht="13.5">
      <c r="B62" s="23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4"/>
    </row>
    <row r="63" spans="2:43" ht="13.5">
      <c r="B63" s="23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4"/>
    </row>
    <row r="64" spans="2:43" ht="13.5">
      <c r="B64" s="23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4"/>
    </row>
    <row r="65" spans="2:43" ht="13.5">
      <c r="B65" s="23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4"/>
    </row>
    <row r="66" spans="2:43" ht="13.5">
      <c r="B66" s="23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4"/>
    </row>
    <row r="67" spans="2:43" ht="13.5">
      <c r="B67" s="23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4"/>
    </row>
    <row r="68" spans="2:43" ht="13.5">
      <c r="B68" s="23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4"/>
    </row>
    <row r="69" spans="2:43" s="1" customFormat="1">
      <c r="B69" s="32"/>
      <c r="C69" s="33"/>
      <c r="D69" s="52" t="s">
        <v>55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56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55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56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75" t="s">
        <v>59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34"/>
    </row>
    <row r="77" spans="2:43" s="3" customFormat="1" ht="14.45" customHeight="1">
      <c r="B77" s="62"/>
      <c r="C77" s="29" t="s">
        <v>15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444918/16/A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191" t="str">
        <f>K6</f>
        <v>Oprava kabelizace v traťovém úseku Nedvědice - Rožná</v>
      </c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92"/>
      <c r="AL78" s="192"/>
      <c r="AM78" s="192"/>
      <c r="AN78" s="192"/>
      <c r="AO78" s="192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>
      <c r="B80" s="32"/>
      <c r="C80" s="29" t="s">
        <v>22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 xml:space="preserve"> 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24</v>
      </c>
      <c r="AJ80" s="33"/>
      <c r="AK80" s="33"/>
      <c r="AL80" s="33"/>
      <c r="AM80" s="70" t="str">
        <f>IF(AN8= "","",AN8)</f>
        <v>26.10.2017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>
      <c r="B82" s="32"/>
      <c r="C82" s="29" t="s">
        <v>26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Správa železniční dopravní cesty,státní organizace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36</v>
      </c>
      <c r="AJ82" s="33"/>
      <c r="AK82" s="33"/>
      <c r="AL82" s="33"/>
      <c r="AM82" s="193" t="str">
        <f>IF(E17="","",E17)</f>
        <v xml:space="preserve"> </v>
      </c>
      <c r="AN82" s="193"/>
      <c r="AO82" s="193"/>
      <c r="AP82" s="193"/>
      <c r="AQ82" s="34"/>
      <c r="AS82" s="194" t="s">
        <v>60</v>
      </c>
      <c r="AT82" s="195"/>
      <c r="AU82" s="71"/>
      <c r="AV82" s="71"/>
      <c r="AW82" s="71"/>
      <c r="AX82" s="71"/>
      <c r="AY82" s="71"/>
      <c r="AZ82" s="71"/>
      <c r="BA82" s="71"/>
      <c r="BB82" s="71"/>
      <c r="BC82" s="71"/>
      <c r="BD82" s="72"/>
    </row>
    <row r="83" spans="1:76" s="1" customFormat="1">
      <c r="B83" s="32"/>
      <c r="C83" s="29" t="s">
        <v>32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>AK signal Brno a.s.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38</v>
      </c>
      <c r="AJ83" s="33"/>
      <c r="AK83" s="33"/>
      <c r="AL83" s="33"/>
      <c r="AM83" s="193" t="str">
        <f>IF(E20="","",E20)</f>
        <v xml:space="preserve"> </v>
      </c>
      <c r="AN83" s="193"/>
      <c r="AO83" s="193"/>
      <c r="AP83" s="193"/>
      <c r="AQ83" s="34"/>
      <c r="AS83" s="196"/>
      <c r="AT83" s="197"/>
      <c r="AU83" s="73"/>
      <c r="AV83" s="73"/>
      <c r="AW83" s="73"/>
      <c r="AX83" s="73"/>
      <c r="AY83" s="73"/>
      <c r="AZ83" s="73"/>
      <c r="BA83" s="73"/>
      <c r="BB83" s="73"/>
      <c r="BC83" s="73"/>
      <c r="BD83" s="74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98"/>
      <c r="AT84" s="199"/>
      <c r="AU84" s="33"/>
      <c r="AV84" s="33"/>
      <c r="AW84" s="33"/>
      <c r="AX84" s="33"/>
      <c r="AY84" s="33"/>
      <c r="AZ84" s="33"/>
      <c r="BA84" s="33"/>
      <c r="BB84" s="33"/>
      <c r="BC84" s="33"/>
      <c r="BD84" s="75"/>
    </row>
    <row r="85" spans="1:76" s="1" customFormat="1" ht="29.25" customHeight="1">
      <c r="B85" s="32"/>
      <c r="C85" s="200" t="s">
        <v>61</v>
      </c>
      <c r="D85" s="201"/>
      <c r="E85" s="201"/>
      <c r="F85" s="201"/>
      <c r="G85" s="201"/>
      <c r="H85" s="76"/>
      <c r="I85" s="202" t="s">
        <v>62</v>
      </c>
      <c r="J85" s="201"/>
      <c r="K85" s="201"/>
      <c r="L85" s="201"/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2" t="s">
        <v>63</v>
      </c>
      <c r="AH85" s="201"/>
      <c r="AI85" s="201"/>
      <c r="AJ85" s="201"/>
      <c r="AK85" s="201"/>
      <c r="AL85" s="201"/>
      <c r="AM85" s="201"/>
      <c r="AN85" s="202" t="s">
        <v>64</v>
      </c>
      <c r="AO85" s="201"/>
      <c r="AP85" s="203"/>
      <c r="AQ85" s="34"/>
      <c r="AS85" s="77" t="s">
        <v>65</v>
      </c>
      <c r="AT85" s="78" t="s">
        <v>66</v>
      </c>
      <c r="AU85" s="78" t="s">
        <v>67</v>
      </c>
      <c r="AV85" s="78" t="s">
        <v>68</v>
      </c>
      <c r="AW85" s="78" t="s">
        <v>69</v>
      </c>
      <c r="AX85" s="78" t="s">
        <v>70</v>
      </c>
      <c r="AY85" s="78" t="s">
        <v>71</v>
      </c>
      <c r="AZ85" s="78" t="s">
        <v>72</v>
      </c>
      <c r="BA85" s="78" t="s">
        <v>73</v>
      </c>
      <c r="BB85" s="78" t="s">
        <v>74</v>
      </c>
      <c r="BC85" s="78" t="s">
        <v>75</v>
      </c>
      <c r="BD85" s="79" t="s">
        <v>76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80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81" t="s">
        <v>77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11">
        <f>ROUND(AG88,2)</f>
        <v>9282384.75</v>
      </c>
      <c r="AH87" s="211"/>
      <c r="AI87" s="211"/>
      <c r="AJ87" s="211"/>
      <c r="AK87" s="211"/>
      <c r="AL87" s="211"/>
      <c r="AM87" s="211"/>
      <c r="AN87" s="212">
        <f>SUM(AG87,AT87)</f>
        <v>11231685.550000001</v>
      </c>
      <c r="AO87" s="212"/>
      <c r="AP87" s="212"/>
      <c r="AQ87" s="68"/>
      <c r="AS87" s="83">
        <f>ROUND(AS88,2)</f>
        <v>0</v>
      </c>
      <c r="AT87" s="84">
        <f>ROUND(SUM(AV87:AW87),2)</f>
        <v>1949300.8</v>
      </c>
      <c r="AU87" s="85">
        <f>ROUND(AU88,5)</f>
        <v>11512.037</v>
      </c>
      <c r="AV87" s="84">
        <f>ROUND(AZ87*L31,2)</f>
        <v>1949300.8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ROUND(AZ88,2)</f>
        <v>9282384.75</v>
      </c>
      <c r="BA87" s="84">
        <f>ROUND(BA88,2)</f>
        <v>0</v>
      </c>
      <c r="BB87" s="84">
        <f>ROUND(BB88,2)</f>
        <v>0</v>
      </c>
      <c r="BC87" s="84">
        <f>ROUND(BC88,2)</f>
        <v>0</v>
      </c>
      <c r="BD87" s="86">
        <f>ROUND(BD88,2)</f>
        <v>0</v>
      </c>
      <c r="BS87" s="87" t="s">
        <v>78</v>
      </c>
      <c r="BT87" s="87" t="s">
        <v>79</v>
      </c>
      <c r="BU87" s="88" t="s">
        <v>80</v>
      </c>
      <c r="BV87" s="87" t="s">
        <v>81</v>
      </c>
      <c r="BW87" s="87" t="s">
        <v>82</v>
      </c>
      <c r="BX87" s="87" t="s">
        <v>83</v>
      </c>
    </row>
    <row r="88" spans="1:76" s="5" customFormat="1" ht="16.5" customHeight="1">
      <c r="B88" s="89"/>
      <c r="C88" s="90"/>
      <c r="D88" s="207" t="s">
        <v>84</v>
      </c>
      <c r="E88" s="207"/>
      <c r="F88" s="207"/>
      <c r="G88" s="207"/>
      <c r="H88" s="207"/>
      <c r="I88" s="91"/>
      <c r="J88" s="207" t="s">
        <v>85</v>
      </c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6">
        <f>ROUND(SUM(AG89:AG90),2)</f>
        <v>9282384.75</v>
      </c>
      <c r="AH88" s="205"/>
      <c r="AI88" s="205"/>
      <c r="AJ88" s="205"/>
      <c r="AK88" s="205"/>
      <c r="AL88" s="205"/>
      <c r="AM88" s="205"/>
      <c r="AN88" s="204">
        <f>SUM(AG88,AT88)</f>
        <v>11231685.550000001</v>
      </c>
      <c r="AO88" s="205"/>
      <c r="AP88" s="205"/>
      <c r="AQ88" s="92"/>
      <c r="AS88" s="93">
        <f>ROUND(SUM(AS89:AS90),2)</f>
        <v>0</v>
      </c>
      <c r="AT88" s="94">
        <f>ROUND(SUM(AV88:AW88),2)</f>
        <v>1949300.8</v>
      </c>
      <c r="AU88" s="95">
        <f>ROUND(SUM(AU89:AU90),5)</f>
        <v>11512.037</v>
      </c>
      <c r="AV88" s="94">
        <f>ROUND(AZ88*L31,2)</f>
        <v>1949300.8</v>
      </c>
      <c r="AW88" s="94">
        <f>ROUND(BA88*L32,2)</f>
        <v>0</v>
      </c>
      <c r="AX88" s="94">
        <f>ROUND(BB88*L31,2)</f>
        <v>0</v>
      </c>
      <c r="AY88" s="94">
        <f>ROUND(BC88*L32,2)</f>
        <v>0</v>
      </c>
      <c r="AZ88" s="94">
        <f>ROUND(SUM(AZ89:AZ90),2)</f>
        <v>9282384.75</v>
      </c>
      <c r="BA88" s="94">
        <f>ROUND(SUM(BA89:BA90),2)</f>
        <v>0</v>
      </c>
      <c r="BB88" s="94">
        <f>ROUND(SUM(BB89:BB90),2)</f>
        <v>0</v>
      </c>
      <c r="BC88" s="94">
        <f>ROUND(SUM(BC89:BC90),2)</f>
        <v>0</v>
      </c>
      <c r="BD88" s="96">
        <f>ROUND(SUM(BD89:BD90),2)</f>
        <v>0</v>
      </c>
      <c r="BS88" s="97" t="s">
        <v>78</v>
      </c>
      <c r="BT88" s="97" t="s">
        <v>86</v>
      </c>
      <c r="BU88" s="97" t="s">
        <v>80</v>
      </c>
      <c r="BV88" s="97" t="s">
        <v>81</v>
      </c>
      <c r="BW88" s="97" t="s">
        <v>87</v>
      </c>
      <c r="BX88" s="97" t="s">
        <v>82</v>
      </c>
    </row>
    <row r="89" spans="1:76" s="6" customFormat="1" ht="16.5" customHeight="1">
      <c r="A89" s="98" t="s">
        <v>88</v>
      </c>
      <c r="B89" s="99"/>
      <c r="C89" s="100"/>
      <c r="D89" s="100"/>
      <c r="E89" s="210" t="s">
        <v>89</v>
      </c>
      <c r="F89" s="210"/>
      <c r="G89" s="210"/>
      <c r="H89" s="210"/>
      <c r="I89" s="210"/>
      <c r="J89" s="100"/>
      <c r="K89" s="210" t="s">
        <v>90</v>
      </c>
      <c r="L89" s="210"/>
      <c r="M89" s="210"/>
      <c r="N89" s="210"/>
      <c r="O89" s="210"/>
      <c r="P89" s="210"/>
      <c r="Q89" s="210"/>
      <c r="R89" s="210"/>
      <c r="S89" s="210"/>
      <c r="T89" s="210"/>
      <c r="U89" s="210"/>
      <c r="V89" s="210"/>
      <c r="W89" s="210"/>
      <c r="X89" s="210"/>
      <c r="Y89" s="210"/>
      <c r="Z89" s="210"/>
      <c r="AA89" s="210"/>
      <c r="AB89" s="210"/>
      <c r="AC89" s="210"/>
      <c r="AD89" s="210"/>
      <c r="AE89" s="210"/>
      <c r="AF89" s="210"/>
      <c r="AG89" s="208">
        <f>'01 - dle Sborníku'!M31</f>
        <v>4310994.45</v>
      </c>
      <c r="AH89" s="209"/>
      <c r="AI89" s="209"/>
      <c r="AJ89" s="209"/>
      <c r="AK89" s="209"/>
      <c r="AL89" s="209"/>
      <c r="AM89" s="209"/>
      <c r="AN89" s="208">
        <f>SUM(AG89,AT89)</f>
        <v>5216303.28</v>
      </c>
      <c r="AO89" s="209"/>
      <c r="AP89" s="209"/>
      <c r="AQ89" s="101"/>
      <c r="AS89" s="102">
        <f>'01 - dle Sborníku'!M29</f>
        <v>0</v>
      </c>
      <c r="AT89" s="103">
        <f>ROUND(SUM(AV89:AW89),2)</f>
        <v>905308.83</v>
      </c>
      <c r="AU89" s="104">
        <f>'01 - dle Sborníku'!W114</f>
        <v>0</v>
      </c>
      <c r="AV89" s="103">
        <f>'01 - dle Sborníku'!M33</f>
        <v>905308.83</v>
      </c>
      <c r="AW89" s="103">
        <f>'01 - dle Sborníku'!M34</f>
        <v>0</v>
      </c>
      <c r="AX89" s="103">
        <f>'01 - dle Sborníku'!M35</f>
        <v>0</v>
      </c>
      <c r="AY89" s="103">
        <f>'01 - dle Sborníku'!M36</f>
        <v>0</v>
      </c>
      <c r="AZ89" s="103">
        <f>'01 - dle Sborníku'!H33</f>
        <v>4310994.45</v>
      </c>
      <c r="BA89" s="103">
        <f>'01 - dle Sborníku'!H34</f>
        <v>0</v>
      </c>
      <c r="BB89" s="103">
        <f>'01 - dle Sborníku'!H35</f>
        <v>0</v>
      </c>
      <c r="BC89" s="103">
        <f>'01 - dle Sborníku'!H36</f>
        <v>0</v>
      </c>
      <c r="BD89" s="105">
        <f>'01 - dle Sborníku'!H37</f>
        <v>0</v>
      </c>
      <c r="BT89" s="106" t="s">
        <v>91</v>
      </c>
      <c r="BV89" s="106" t="s">
        <v>81</v>
      </c>
      <c r="BW89" s="106" t="s">
        <v>92</v>
      </c>
      <c r="BX89" s="106" t="s">
        <v>87</v>
      </c>
    </row>
    <row r="90" spans="1:76" s="6" customFormat="1" ht="16.5" customHeight="1">
      <c r="A90" s="98" t="s">
        <v>88</v>
      </c>
      <c r="B90" s="99"/>
      <c r="C90" s="100"/>
      <c r="D90" s="100"/>
      <c r="E90" s="210" t="s">
        <v>93</v>
      </c>
      <c r="F90" s="210"/>
      <c r="G90" s="210"/>
      <c r="H90" s="210"/>
      <c r="I90" s="210"/>
      <c r="J90" s="100"/>
      <c r="K90" s="210" t="s">
        <v>94</v>
      </c>
      <c r="L90" s="210"/>
      <c r="M90" s="210"/>
      <c r="N90" s="210"/>
      <c r="O90" s="210"/>
      <c r="P90" s="210"/>
      <c r="Q90" s="210"/>
      <c r="R90" s="210"/>
      <c r="S90" s="210"/>
      <c r="T90" s="210"/>
      <c r="U90" s="210"/>
      <c r="V90" s="210"/>
      <c r="W90" s="210"/>
      <c r="X90" s="210"/>
      <c r="Y90" s="210"/>
      <c r="Z90" s="210"/>
      <c r="AA90" s="210"/>
      <c r="AB90" s="210"/>
      <c r="AC90" s="210"/>
      <c r="AD90" s="210"/>
      <c r="AE90" s="210"/>
      <c r="AF90" s="210"/>
      <c r="AG90" s="208">
        <f>'02 - dle ÚRS'!M31</f>
        <v>4971390.3</v>
      </c>
      <c r="AH90" s="209"/>
      <c r="AI90" s="209"/>
      <c r="AJ90" s="209"/>
      <c r="AK90" s="209"/>
      <c r="AL90" s="209"/>
      <c r="AM90" s="209"/>
      <c r="AN90" s="208">
        <f>SUM(AG90,AT90)</f>
        <v>6015382.2599999998</v>
      </c>
      <c r="AO90" s="209"/>
      <c r="AP90" s="209"/>
      <c r="AQ90" s="101"/>
      <c r="AS90" s="107">
        <f>'02 - dle ÚRS'!M29</f>
        <v>0</v>
      </c>
      <c r="AT90" s="108">
        <f>ROUND(SUM(AV90:AW90),2)</f>
        <v>1043991.96</v>
      </c>
      <c r="AU90" s="109">
        <f>'02 - dle ÚRS'!W115</f>
        <v>11512.037000000002</v>
      </c>
      <c r="AV90" s="108">
        <f>'02 - dle ÚRS'!M33</f>
        <v>1043991.96</v>
      </c>
      <c r="AW90" s="108">
        <f>'02 - dle ÚRS'!M34</f>
        <v>0</v>
      </c>
      <c r="AX90" s="108">
        <f>'02 - dle ÚRS'!M35</f>
        <v>0</v>
      </c>
      <c r="AY90" s="108">
        <f>'02 - dle ÚRS'!M36</f>
        <v>0</v>
      </c>
      <c r="AZ90" s="108">
        <f>'02 - dle ÚRS'!H33</f>
        <v>4971390.3</v>
      </c>
      <c r="BA90" s="108">
        <f>'02 - dle ÚRS'!H34</f>
        <v>0</v>
      </c>
      <c r="BB90" s="108">
        <f>'02 - dle ÚRS'!H35</f>
        <v>0</v>
      </c>
      <c r="BC90" s="108">
        <f>'02 - dle ÚRS'!H36</f>
        <v>0</v>
      </c>
      <c r="BD90" s="110">
        <f>'02 - dle ÚRS'!H37</f>
        <v>0</v>
      </c>
      <c r="BT90" s="106" t="s">
        <v>91</v>
      </c>
      <c r="BV90" s="106" t="s">
        <v>81</v>
      </c>
      <c r="BW90" s="106" t="s">
        <v>95</v>
      </c>
      <c r="BX90" s="106" t="s">
        <v>87</v>
      </c>
    </row>
    <row r="91" spans="1:76" ht="13.5">
      <c r="B91" s="23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4"/>
    </row>
    <row r="92" spans="1:76" s="1" customFormat="1" ht="30" customHeight="1">
      <c r="B92" s="32"/>
      <c r="C92" s="81" t="s">
        <v>96</v>
      </c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212">
        <v>0</v>
      </c>
      <c r="AH92" s="212"/>
      <c r="AI92" s="212"/>
      <c r="AJ92" s="212"/>
      <c r="AK92" s="212"/>
      <c r="AL92" s="212"/>
      <c r="AM92" s="212"/>
      <c r="AN92" s="212">
        <v>0</v>
      </c>
      <c r="AO92" s="212"/>
      <c r="AP92" s="212"/>
      <c r="AQ92" s="34"/>
      <c r="AS92" s="77" t="s">
        <v>97</v>
      </c>
      <c r="AT92" s="78" t="s">
        <v>98</v>
      </c>
      <c r="AU92" s="78" t="s">
        <v>43</v>
      </c>
      <c r="AV92" s="79" t="s">
        <v>66</v>
      </c>
    </row>
    <row r="93" spans="1:76" s="1" customFormat="1" ht="10.9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4"/>
      <c r="AS93" s="111"/>
      <c r="AT93" s="112"/>
      <c r="AU93" s="112"/>
      <c r="AV93" s="113"/>
    </row>
    <row r="94" spans="1:76" s="1" customFormat="1" ht="30" customHeight="1">
      <c r="B94" s="32"/>
      <c r="C94" s="114" t="s">
        <v>99</v>
      </c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213">
        <f>ROUND(AG87+AG92,2)</f>
        <v>9282384.75</v>
      </c>
      <c r="AH94" s="213"/>
      <c r="AI94" s="213"/>
      <c r="AJ94" s="213"/>
      <c r="AK94" s="213"/>
      <c r="AL94" s="213"/>
      <c r="AM94" s="213"/>
      <c r="AN94" s="213">
        <f>AN87+AN92</f>
        <v>11231685.550000001</v>
      </c>
      <c r="AO94" s="213"/>
      <c r="AP94" s="213"/>
      <c r="AQ94" s="34"/>
    </row>
    <row r="95" spans="1:76" s="1" customFormat="1" ht="6.95" customHeight="1"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8"/>
    </row>
  </sheetData>
  <sheetProtection algorithmName="SHA-512" hashValue="iuKbN16pbwKnljgrJQBam6HQL8uU8AXB6OKJNMeUFQ6a+1HRcRXNOeTwmVaHAp4AFgL+Ze6Di5nUJmL6J9kTig==" saltValue="2ChJ8R+neqKkUdmevz3/sO4Lydmsno66iZQ94Ke6K1sRiO2QQFRKfBdEd4mJs4iNCEt0OVe1eKnFdBjSL5BwVA==" spinCount="10" sheet="1" objects="1" scenarios="1" formatColumns="0" formatRows="0"/>
  <mergeCells count="53">
    <mergeCell ref="AG92:AM92"/>
    <mergeCell ref="AN92:AP92"/>
    <mergeCell ref="AG94:AM94"/>
    <mergeCell ref="AN94:AP94"/>
    <mergeCell ref="AR2:BE2"/>
    <mergeCell ref="AN90:AP90"/>
    <mergeCell ref="AG90:AM90"/>
    <mergeCell ref="E90:I90"/>
    <mergeCell ref="K90:AF90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E89:I89"/>
    <mergeCell ref="K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9" location="'01 - dle Sborníku'!C2" display="/"/>
    <hyperlink ref="A90" location="'02 - dle ÚRS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9"/>
  <sheetViews>
    <sheetView showGridLines="0" workbookViewId="0">
      <pane ySplit="1" topLeftCell="A131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100</v>
      </c>
      <c r="G1" s="14"/>
      <c r="H1" s="243" t="s">
        <v>101</v>
      </c>
      <c r="I1" s="243"/>
      <c r="J1" s="243"/>
      <c r="K1" s="243"/>
      <c r="L1" s="14" t="s">
        <v>102</v>
      </c>
      <c r="M1" s="12"/>
      <c r="N1" s="12"/>
      <c r="O1" s="13" t="s">
        <v>103</v>
      </c>
      <c r="P1" s="12"/>
      <c r="Q1" s="12"/>
      <c r="R1" s="12"/>
      <c r="S1" s="14" t="s">
        <v>104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14" t="s">
        <v>8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  <c r="AT2" s="19" t="s">
        <v>92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91</v>
      </c>
    </row>
    <row r="4" spans="1:66" ht="36.950000000000003" customHeight="1">
      <c r="B4" s="23"/>
      <c r="C4" s="175" t="s">
        <v>105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4"/>
      <c r="T4" s="18" t="s">
        <v>13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16" t="str">
        <f>'Rekapitulace stavby'!K6</f>
        <v>Oprava kabelizace v traťovém úseku Nedvědice - Rožná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5"/>
      <c r="R6" s="24"/>
    </row>
    <row r="7" spans="1:66" ht="25.35" customHeight="1">
      <c r="B7" s="23"/>
      <c r="C7" s="25"/>
      <c r="D7" s="29" t="s">
        <v>106</v>
      </c>
      <c r="E7" s="25"/>
      <c r="F7" s="216" t="s">
        <v>107</v>
      </c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25"/>
      <c r="R7" s="24"/>
    </row>
    <row r="8" spans="1:66" s="1" customFormat="1" ht="32.85" customHeight="1">
      <c r="B8" s="32"/>
      <c r="C8" s="33"/>
      <c r="D8" s="28" t="s">
        <v>108</v>
      </c>
      <c r="E8" s="33"/>
      <c r="F8" s="179" t="s">
        <v>109</v>
      </c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33"/>
      <c r="R8" s="34"/>
    </row>
    <row r="9" spans="1:66" s="1" customFormat="1" ht="14.45" customHeight="1">
      <c r="B9" s="32"/>
      <c r="C9" s="33"/>
      <c r="D9" s="29" t="s">
        <v>19</v>
      </c>
      <c r="E9" s="33"/>
      <c r="F9" s="27" t="s">
        <v>20</v>
      </c>
      <c r="G9" s="33"/>
      <c r="H9" s="33"/>
      <c r="I9" s="33"/>
      <c r="J9" s="33"/>
      <c r="K9" s="33"/>
      <c r="L9" s="33"/>
      <c r="M9" s="29" t="s">
        <v>21</v>
      </c>
      <c r="N9" s="33"/>
      <c r="O9" s="27" t="s">
        <v>20</v>
      </c>
      <c r="P9" s="33"/>
      <c r="Q9" s="33"/>
      <c r="R9" s="34"/>
    </row>
    <row r="10" spans="1:66" s="1" customFormat="1" ht="14.45" customHeight="1">
      <c r="B10" s="32"/>
      <c r="C10" s="33"/>
      <c r="D10" s="29" t="s">
        <v>22</v>
      </c>
      <c r="E10" s="33"/>
      <c r="F10" s="27" t="s">
        <v>23</v>
      </c>
      <c r="G10" s="33"/>
      <c r="H10" s="33"/>
      <c r="I10" s="33"/>
      <c r="J10" s="33"/>
      <c r="K10" s="33"/>
      <c r="L10" s="33"/>
      <c r="M10" s="29" t="s">
        <v>24</v>
      </c>
      <c r="N10" s="33"/>
      <c r="O10" s="219" t="str">
        <f>'Rekapitulace stavby'!AN8</f>
        <v>26.10.2017</v>
      </c>
      <c r="P10" s="219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26</v>
      </c>
      <c r="E12" s="33"/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177" t="str">
        <f>IF('Rekapitulace stavby'!AN10="","",'Rekapitulace stavby'!AN10)</f>
        <v>70994234</v>
      </c>
      <c r="P12" s="177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IF('Rekapitulace stavby'!E11="","",'Rekapitulace stavby'!E11)</f>
        <v>Správa železniční dopravní cesty,státní organizace</v>
      </c>
      <c r="F13" s="33"/>
      <c r="G13" s="33"/>
      <c r="H13" s="33"/>
      <c r="I13" s="33"/>
      <c r="J13" s="33"/>
      <c r="K13" s="33"/>
      <c r="L13" s="33"/>
      <c r="M13" s="29" t="s">
        <v>30</v>
      </c>
      <c r="N13" s="33"/>
      <c r="O13" s="177" t="str">
        <f>IF('Rekapitulace stavby'!AN11="","",'Rekapitulace stavby'!AN11)</f>
        <v>CZ70994234</v>
      </c>
      <c r="P13" s="177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32</v>
      </c>
      <c r="E15" s="33"/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177" t="str">
        <f>IF('Rekapitulace stavby'!AN13="","",'Rekapitulace stavby'!AN13)</f>
        <v>26245507</v>
      </c>
      <c r="P15" s="177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IF('Rekapitulace stavby'!E14="","",'Rekapitulace stavby'!E14)</f>
        <v>AK signal Brno a.s.</v>
      </c>
      <c r="F16" s="33"/>
      <c r="G16" s="33"/>
      <c r="H16" s="33"/>
      <c r="I16" s="33"/>
      <c r="J16" s="33"/>
      <c r="K16" s="33"/>
      <c r="L16" s="33"/>
      <c r="M16" s="29" t="s">
        <v>30</v>
      </c>
      <c r="N16" s="33"/>
      <c r="O16" s="177" t="str">
        <f>IF('Rekapitulace stavby'!AN14="","",'Rekapitulace stavby'!AN14)</f>
        <v>CZ26245507</v>
      </c>
      <c r="P16" s="177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36</v>
      </c>
      <c r="E18" s="33"/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177" t="str">
        <f>IF('Rekapitulace stavby'!AN16="","",'Rekapitulace stavby'!AN16)</f>
        <v/>
      </c>
      <c r="P18" s="177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IF('Rekapitulace stavby'!E17="","",'Rekapitulace stavby'!E17)</f>
        <v xml:space="preserve"> </v>
      </c>
      <c r="F19" s="33"/>
      <c r="G19" s="33"/>
      <c r="H19" s="33"/>
      <c r="I19" s="33"/>
      <c r="J19" s="33"/>
      <c r="K19" s="33"/>
      <c r="L19" s="33"/>
      <c r="M19" s="29" t="s">
        <v>30</v>
      </c>
      <c r="N19" s="33"/>
      <c r="O19" s="177" t="str">
        <f>IF('Rekapitulace stavby'!AN17="","",'Rekapitulace stavby'!AN17)</f>
        <v/>
      </c>
      <c r="P19" s="177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38</v>
      </c>
      <c r="E21" s="33"/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177" t="str">
        <f>IF('Rekapitulace stavby'!AN19="","",'Rekapitulace stavby'!AN19)</f>
        <v/>
      </c>
      <c r="P21" s="177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IF('Rekapitulace stavby'!E20="","",'Rekapitulace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30</v>
      </c>
      <c r="N22" s="33"/>
      <c r="O22" s="177" t="str">
        <f>IF('Rekapitulace stavby'!AN20="","",'Rekapitulace stavby'!AN20)</f>
        <v/>
      </c>
      <c r="P22" s="177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39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180" t="s">
        <v>20</v>
      </c>
      <c r="F25" s="180"/>
      <c r="G25" s="180"/>
      <c r="H25" s="180"/>
      <c r="I25" s="180"/>
      <c r="J25" s="180"/>
      <c r="K25" s="180"/>
      <c r="L25" s="180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17" t="s">
        <v>110</v>
      </c>
      <c r="E28" s="33"/>
      <c r="F28" s="33"/>
      <c r="G28" s="33"/>
      <c r="H28" s="33"/>
      <c r="I28" s="33"/>
      <c r="J28" s="33"/>
      <c r="K28" s="33"/>
      <c r="L28" s="33"/>
      <c r="M28" s="181">
        <f>N89</f>
        <v>4310994.45</v>
      </c>
      <c r="N28" s="181"/>
      <c r="O28" s="181"/>
      <c r="P28" s="181"/>
      <c r="Q28" s="33"/>
      <c r="R28" s="34"/>
    </row>
    <row r="29" spans="2:18" s="1" customFormat="1" ht="14.45" customHeight="1">
      <c r="B29" s="32"/>
      <c r="C29" s="33"/>
      <c r="D29" s="31" t="s">
        <v>111</v>
      </c>
      <c r="E29" s="33"/>
      <c r="F29" s="33"/>
      <c r="G29" s="33"/>
      <c r="H29" s="33"/>
      <c r="I29" s="33"/>
      <c r="J29" s="33"/>
      <c r="K29" s="33"/>
      <c r="L29" s="33"/>
      <c r="M29" s="181">
        <f>N94</f>
        <v>0</v>
      </c>
      <c r="N29" s="181"/>
      <c r="O29" s="181"/>
      <c r="P29" s="181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8" t="s">
        <v>42</v>
      </c>
      <c r="E31" s="33"/>
      <c r="F31" s="33"/>
      <c r="G31" s="33"/>
      <c r="H31" s="33"/>
      <c r="I31" s="33"/>
      <c r="J31" s="33"/>
      <c r="K31" s="33"/>
      <c r="L31" s="33"/>
      <c r="M31" s="220">
        <f>ROUND(M28+M29,2)</f>
        <v>4310994.45</v>
      </c>
      <c r="N31" s="218"/>
      <c r="O31" s="218"/>
      <c r="P31" s="218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43</v>
      </c>
      <c r="E33" s="39" t="s">
        <v>44</v>
      </c>
      <c r="F33" s="40">
        <v>0.21</v>
      </c>
      <c r="G33" s="119" t="s">
        <v>45</v>
      </c>
      <c r="H33" s="221">
        <f>ROUND((SUM(BE94:BE95)+SUM(BE114:BE138)), 2)</f>
        <v>4310994.45</v>
      </c>
      <c r="I33" s="218"/>
      <c r="J33" s="218"/>
      <c r="K33" s="33"/>
      <c r="L33" s="33"/>
      <c r="M33" s="221">
        <f>ROUND(ROUND((SUM(BE94:BE95)+SUM(BE114:BE138)), 2)*F33, 2)</f>
        <v>905308.83</v>
      </c>
      <c r="N33" s="218"/>
      <c r="O33" s="218"/>
      <c r="P33" s="218"/>
      <c r="Q33" s="33"/>
      <c r="R33" s="34"/>
    </row>
    <row r="34" spans="2:18" s="1" customFormat="1" ht="14.45" customHeight="1">
      <c r="B34" s="32"/>
      <c r="C34" s="33"/>
      <c r="D34" s="33"/>
      <c r="E34" s="39" t="s">
        <v>46</v>
      </c>
      <c r="F34" s="40">
        <v>0.15</v>
      </c>
      <c r="G34" s="119" t="s">
        <v>45</v>
      </c>
      <c r="H34" s="221">
        <f>ROUND((SUM(BF94:BF95)+SUM(BF114:BF138)), 2)</f>
        <v>0</v>
      </c>
      <c r="I34" s="218"/>
      <c r="J34" s="218"/>
      <c r="K34" s="33"/>
      <c r="L34" s="33"/>
      <c r="M34" s="221">
        <f>ROUND(ROUND((SUM(BF94:BF95)+SUM(BF114:BF138)), 2)*F34, 2)</f>
        <v>0</v>
      </c>
      <c r="N34" s="218"/>
      <c r="O34" s="218"/>
      <c r="P34" s="218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47</v>
      </c>
      <c r="F35" s="40">
        <v>0.21</v>
      </c>
      <c r="G35" s="119" t="s">
        <v>45</v>
      </c>
      <c r="H35" s="221">
        <f>ROUND((SUM(BG94:BG95)+SUM(BG114:BG138)), 2)</f>
        <v>0</v>
      </c>
      <c r="I35" s="218"/>
      <c r="J35" s="218"/>
      <c r="K35" s="33"/>
      <c r="L35" s="33"/>
      <c r="M35" s="221">
        <v>0</v>
      </c>
      <c r="N35" s="218"/>
      <c r="O35" s="218"/>
      <c r="P35" s="218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48</v>
      </c>
      <c r="F36" s="40">
        <v>0.15</v>
      </c>
      <c r="G36" s="119" t="s">
        <v>45</v>
      </c>
      <c r="H36" s="221">
        <f>ROUND((SUM(BH94:BH95)+SUM(BH114:BH138)), 2)</f>
        <v>0</v>
      </c>
      <c r="I36" s="218"/>
      <c r="J36" s="218"/>
      <c r="K36" s="33"/>
      <c r="L36" s="33"/>
      <c r="M36" s="221">
        <v>0</v>
      </c>
      <c r="N36" s="218"/>
      <c r="O36" s="218"/>
      <c r="P36" s="218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49</v>
      </c>
      <c r="F37" s="40">
        <v>0</v>
      </c>
      <c r="G37" s="119" t="s">
        <v>45</v>
      </c>
      <c r="H37" s="221">
        <f>ROUND((SUM(BI94:BI95)+SUM(BI114:BI138)), 2)</f>
        <v>0</v>
      </c>
      <c r="I37" s="218"/>
      <c r="J37" s="218"/>
      <c r="K37" s="33"/>
      <c r="L37" s="33"/>
      <c r="M37" s="221">
        <v>0</v>
      </c>
      <c r="N37" s="218"/>
      <c r="O37" s="218"/>
      <c r="P37" s="218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15"/>
      <c r="D39" s="120" t="s">
        <v>50</v>
      </c>
      <c r="E39" s="76"/>
      <c r="F39" s="76"/>
      <c r="G39" s="121" t="s">
        <v>51</v>
      </c>
      <c r="H39" s="122" t="s">
        <v>52</v>
      </c>
      <c r="I39" s="76"/>
      <c r="J39" s="76"/>
      <c r="K39" s="76"/>
      <c r="L39" s="222">
        <f>SUM(M31:M37)</f>
        <v>5216303.28</v>
      </c>
      <c r="M39" s="222"/>
      <c r="N39" s="222"/>
      <c r="O39" s="222"/>
      <c r="P39" s="223"/>
      <c r="Q39" s="115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ht="13.5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 ht="13.5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 ht="13.5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 ht="13.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 ht="13.5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 ht="13.5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 ht="13.5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 ht="13.5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>
      <c r="B50" s="32"/>
      <c r="C50" s="33"/>
      <c r="D50" s="47" t="s">
        <v>53</v>
      </c>
      <c r="E50" s="48"/>
      <c r="F50" s="48"/>
      <c r="G50" s="48"/>
      <c r="H50" s="49"/>
      <c r="I50" s="33"/>
      <c r="J50" s="47" t="s">
        <v>54</v>
      </c>
      <c r="K50" s="48"/>
      <c r="L50" s="48"/>
      <c r="M50" s="48"/>
      <c r="N50" s="48"/>
      <c r="O50" s="48"/>
      <c r="P50" s="49"/>
      <c r="Q50" s="33"/>
      <c r="R50" s="34"/>
    </row>
    <row r="51" spans="2:18" ht="13.5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 ht="13.5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 ht="13.5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 ht="13.5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 ht="13.5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 ht="13.5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 ht="13.5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 ht="13.5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>
      <c r="B59" s="32"/>
      <c r="C59" s="33"/>
      <c r="D59" s="52" t="s">
        <v>55</v>
      </c>
      <c r="E59" s="53"/>
      <c r="F59" s="53"/>
      <c r="G59" s="54" t="s">
        <v>56</v>
      </c>
      <c r="H59" s="55"/>
      <c r="I59" s="33"/>
      <c r="J59" s="52" t="s">
        <v>55</v>
      </c>
      <c r="K59" s="53"/>
      <c r="L59" s="53"/>
      <c r="M59" s="53"/>
      <c r="N59" s="54" t="s">
        <v>56</v>
      </c>
      <c r="O59" s="53"/>
      <c r="P59" s="55"/>
      <c r="Q59" s="33"/>
      <c r="R59" s="34"/>
    </row>
    <row r="60" spans="2:18" ht="13.5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>
      <c r="B61" s="32"/>
      <c r="C61" s="33"/>
      <c r="D61" s="47" t="s">
        <v>57</v>
      </c>
      <c r="E61" s="48"/>
      <c r="F61" s="48"/>
      <c r="G61" s="48"/>
      <c r="H61" s="49"/>
      <c r="I61" s="33"/>
      <c r="J61" s="47" t="s">
        <v>58</v>
      </c>
      <c r="K61" s="48"/>
      <c r="L61" s="48"/>
      <c r="M61" s="48"/>
      <c r="N61" s="48"/>
      <c r="O61" s="48"/>
      <c r="P61" s="49"/>
      <c r="Q61" s="33"/>
      <c r="R61" s="34"/>
    </row>
    <row r="62" spans="2:18" ht="13.5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 ht="13.5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 ht="13.5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 ht="13.5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 ht="13.5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 ht="13.5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 ht="13.5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 ht="13.5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>
      <c r="B70" s="32"/>
      <c r="C70" s="33"/>
      <c r="D70" s="52" t="s">
        <v>55</v>
      </c>
      <c r="E70" s="53"/>
      <c r="F70" s="53"/>
      <c r="G70" s="54" t="s">
        <v>56</v>
      </c>
      <c r="H70" s="55"/>
      <c r="I70" s="33"/>
      <c r="J70" s="52" t="s">
        <v>55</v>
      </c>
      <c r="K70" s="53"/>
      <c r="L70" s="53"/>
      <c r="M70" s="53"/>
      <c r="N70" s="54" t="s">
        <v>56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50000000000003" customHeight="1">
      <c r="B76" s="32"/>
      <c r="C76" s="175" t="s">
        <v>112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4"/>
      <c r="T76" s="126"/>
      <c r="U76" s="126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16" t="str">
        <f>F6</f>
        <v>Oprava kabelizace v traťovém úseku Nedvědice - Rožná</v>
      </c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33"/>
      <c r="R78" s="34"/>
      <c r="T78" s="126"/>
      <c r="U78" s="126"/>
    </row>
    <row r="79" spans="2:21" ht="30" customHeight="1">
      <c r="B79" s="23"/>
      <c r="C79" s="29" t="s">
        <v>106</v>
      </c>
      <c r="D79" s="25"/>
      <c r="E79" s="25"/>
      <c r="F79" s="216" t="s">
        <v>107</v>
      </c>
      <c r="G79" s="178"/>
      <c r="H79" s="178"/>
      <c r="I79" s="178"/>
      <c r="J79" s="178"/>
      <c r="K79" s="178"/>
      <c r="L79" s="178"/>
      <c r="M79" s="178"/>
      <c r="N79" s="178"/>
      <c r="O79" s="178"/>
      <c r="P79" s="178"/>
      <c r="Q79" s="25"/>
      <c r="R79" s="24"/>
      <c r="T79" s="127"/>
      <c r="U79" s="127"/>
    </row>
    <row r="80" spans="2:21" s="1" customFormat="1" ht="36.950000000000003" customHeight="1">
      <c r="B80" s="32"/>
      <c r="C80" s="66" t="s">
        <v>108</v>
      </c>
      <c r="D80" s="33"/>
      <c r="E80" s="33"/>
      <c r="F80" s="191" t="str">
        <f>F8</f>
        <v>01 - dle Sborníku</v>
      </c>
      <c r="G80" s="218"/>
      <c r="H80" s="218"/>
      <c r="I80" s="218"/>
      <c r="J80" s="218"/>
      <c r="K80" s="218"/>
      <c r="L80" s="218"/>
      <c r="M80" s="218"/>
      <c r="N80" s="218"/>
      <c r="O80" s="218"/>
      <c r="P80" s="218"/>
      <c r="Q80" s="33"/>
      <c r="R80" s="34"/>
      <c r="T80" s="126"/>
      <c r="U80" s="126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26"/>
      <c r="U81" s="126"/>
    </row>
    <row r="82" spans="2:47" s="1" customFormat="1" ht="18" customHeight="1">
      <c r="B82" s="32"/>
      <c r="C82" s="29" t="s">
        <v>22</v>
      </c>
      <c r="D82" s="33"/>
      <c r="E82" s="33"/>
      <c r="F82" s="27" t="str">
        <f>F10</f>
        <v xml:space="preserve"> </v>
      </c>
      <c r="G82" s="33"/>
      <c r="H82" s="33"/>
      <c r="I82" s="33"/>
      <c r="J82" s="33"/>
      <c r="K82" s="29" t="s">
        <v>24</v>
      </c>
      <c r="L82" s="33"/>
      <c r="M82" s="219" t="str">
        <f>IF(O10="","",O10)</f>
        <v>26.10.2017</v>
      </c>
      <c r="N82" s="219"/>
      <c r="O82" s="219"/>
      <c r="P82" s="219"/>
      <c r="Q82" s="33"/>
      <c r="R82" s="34"/>
      <c r="T82" s="126"/>
      <c r="U82" s="126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  <c r="T83" s="126"/>
      <c r="U83" s="126"/>
    </row>
    <row r="84" spans="2:47" s="1" customFormat="1">
      <c r="B84" s="32"/>
      <c r="C84" s="29" t="s">
        <v>26</v>
      </c>
      <c r="D84" s="33"/>
      <c r="E84" s="33"/>
      <c r="F84" s="27" t="str">
        <f>E13</f>
        <v>Správa železniční dopravní cesty,státní organizace</v>
      </c>
      <c r="G84" s="33"/>
      <c r="H84" s="33"/>
      <c r="I84" s="33"/>
      <c r="J84" s="33"/>
      <c r="K84" s="29" t="s">
        <v>36</v>
      </c>
      <c r="L84" s="33"/>
      <c r="M84" s="177" t="str">
        <f>E19</f>
        <v xml:space="preserve"> </v>
      </c>
      <c r="N84" s="177"/>
      <c r="O84" s="177"/>
      <c r="P84" s="177"/>
      <c r="Q84" s="177"/>
      <c r="R84" s="34"/>
      <c r="T84" s="126"/>
      <c r="U84" s="126"/>
    </row>
    <row r="85" spans="2:47" s="1" customFormat="1" ht="14.45" customHeight="1">
      <c r="B85" s="32"/>
      <c r="C85" s="29" t="s">
        <v>32</v>
      </c>
      <c r="D85" s="33"/>
      <c r="E85" s="33"/>
      <c r="F85" s="27" t="str">
        <f>IF(E16="","",E16)</f>
        <v>AK signal Brno a.s.</v>
      </c>
      <c r="G85" s="33"/>
      <c r="H85" s="33"/>
      <c r="I85" s="33"/>
      <c r="J85" s="33"/>
      <c r="K85" s="29" t="s">
        <v>38</v>
      </c>
      <c r="L85" s="33"/>
      <c r="M85" s="177" t="str">
        <f>E22</f>
        <v xml:space="preserve"> </v>
      </c>
      <c r="N85" s="177"/>
      <c r="O85" s="177"/>
      <c r="P85" s="177"/>
      <c r="Q85" s="177"/>
      <c r="R85" s="34"/>
      <c r="T85" s="126"/>
      <c r="U85" s="12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26"/>
      <c r="U86" s="126"/>
    </row>
    <row r="87" spans="2:47" s="1" customFormat="1" ht="29.25" customHeight="1">
      <c r="B87" s="32"/>
      <c r="C87" s="224" t="s">
        <v>113</v>
      </c>
      <c r="D87" s="225"/>
      <c r="E87" s="225"/>
      <c r="F87" s="225"/>
      <c r="G87" s="225"/>
      <c r="H87" s="115"/>
      <c r="I87" s="115"/>
      <c r="J87" s="115"/>
      <c r="K87" s="115"/>
      <c r="L87" s="115"/>
      <c r="M87" s="115"/>
      <c r="N87" s="224" t="s">
        <v>114</v>
      </c>
      <c r="O87" s="225"/>
      <c r="P87" s="225"/>
      <c r="Q87" s="225"/>
      <c r="R87" s="34"/>
      <c r="T87" s="126"/>
      <c r="U87" s="126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  <c r="T88" s="126"/>
      <c r="U88" s="126"/>
    </row>
    <row r="89" spans="2:47" s="1" customFormat="1" ht="29.25" customHeight="1">
      <c r="B89" s="32"/>
      <c r="C89" s="128" t="s">
        <v>115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12">
        <f>N114</f>
        <v>4310994.45</v>
      </c>
      <c r="O89" s="226"/>
      <c r="P89" s="226"/>
      <c r="Q89" s="226"/>
      <c r="R89" s="34"/>
      <c r="T89" s="126"/>
      <c r="U89" s="126"/>
      <c r="AU89" s="19" t="s">
        <v>116</v>
      </c>
    </row>
    <row r="90" spans="2:47" s="7" customFormat="1" ht="24.95" customHeight="1">
      <c r="B90" s="129"/>
      <c r="C90" s="130"/>
      <c r="D90" s="131" t="s">
        <v>117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27">
        <f>N115</f>
        <v>1298035.5999999999</v>
      </c>
      <c r="O90" s="228"/>
      <c r="P90" s="228"/>
      <c r="Q90" s="228"/>
      <c r="R90" s="132"/>
      <c r="T90" s="133"/>
      <c r="U90" s="133"/>
    </row>
    <row r="91" spans="2:47" s="8" customFormat="1" ht="19.899999999999999" customHeight="1">
      <c r="B91" s="134"/>
      <c r="C91" s="100"/>
      <c r="D91" s="135" t="s">
        <v>118</v>
      </c>
      <c r="E91" s="100"/>
      <c r="F91" s="100"/>
      <c r="G91" s="100"/>
      <c r="H91" s="100"/>
      <c r="I91" s="100"/>
      <c r="J91" s="100"/>
      <c r="K91" s="100"/>
      <c r="L91" s="100"/>
      <c r="M91" s="100"/>
      <c r="N91" s="208">
        <f>N116</f>
        <v>1298035.5999999999</v>
      </c>
      <c r="O91" s="209"/>
      <c r="P91" s="209"/>
      <c r="Q91" s="209"/>
      <c r="R91" s="136"/>
      <c r="T91" s="137"/>
      <c r="U91" s="137"/>
    </row>
    <row r="92" spans="2:47" s="7" customFormat="1" ht="24.95" customHeight="1">
      <c r="B92" s="129"/>
      <c r="C92" s="130"/>
      <c r="D92" s="131" t="s">
        <v>119</v>
      </c>
      <c r="E92" s="130"/>
      <c r="F92" s="130"/>
      <c r="G92" s="130"/>
      <c r="H92" s="130"/>
      <c r="I92" s="130"/>
      <c r="J92" s="130"/>
      <c r="K92" s="130"/>
      <c r="L92" s="130"/>
      <c r="M92" s="130"/>
      <c r="N92" s="227">
        <f>N124</f>
        <v>3012958.85</v>
      </c>
      <c r="O92" s="228"/>
      <c r="P92" s="228"/>
      <c r="Q92" s="228"/>
      <c r="R92" s="132"/>
      <c r="T92" s="133"/>
      <c r="U92" s="133"/>
    </row>
    <row r="93" spans="2:47" s="1" customFormat="1" ht="21.75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4"/>
      <c r="T93" s="126"/>
      <c r="U93" s="126"/>
    </row>
    <row r="94" spans="2:47" s="1" customFormat="1" ht="29.25" customHeight="1">
      <c r="B94" s="32"/>
      <c r="C94" s="128" t="s">
        <v>120</v>
      </c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226">
        <v>0</v>
      </c>
      <c r="O94" s="229"/>
      <c r="P94" s="229"/>
      <c r="Q94" s="229"/>
      <c r="R94" s="34"/>
      <c r="T94" s="138"/>
      <c r="U94" s="139" t="s">
        <v>43</v>
      </c>
    </row>
    <row r="95" spans="2:47" s="1" customFormat="1" ht="18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4"/>
      <c r="T95" s="126"/>
      <c r="U95" s="126"/>
    </row>
    <row r="96" spans="2:47" s="1" customFormat="1" ht="29.25" customHeight="1">
      <c r="B96" s="32"/>
      <c r="C96" s="114" t="s">
        <v>99</v>
      </c>
      <c r="D96" s="115"/>
      <c r="E96" s="115"/>
      <c r="F96" s="115"/>
      <c r="G96" s="115"/>
      <c r="H96" s="115"/>
      <c r="I96" s="115"/>
      <c r="J96" s="115"/>
      <c r="K96" s="115"/>
      <c r="L96" s="213">
        <f>ROUND(SUM(N89+N94),2)</f>
        <v>4310994.45</v>
      </c>
      <c r="M96" s="213"/>
      <c r="N96" s="213"/>
      <c r="O96" s="213"/>
      <c r="P96" s="213"/>
      <c r="Q96" s="213"/>
      <c r="R96" s="34"/>
      <c r="T96" s="126"/>
      <c r="U96" s="126"/>
    </row>
    <row r="97" spans="2:21" s="1" customFormat="1" ht="6.95" customHeight="1"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8"/>
      <c r="T97" s="126"/>
      <c r="U97" s="126"/>
    </row>
    <row r="101" spans="2:21" s="1" customFormat="1" ht="6.95" customHeight="1"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1"/>
    </row>
    <row r="102" spans="2:21" s="1" customFormat="1" ht="36.950000000000003" customHeight="1">
      <c r="B102" s="32"/>
      <c r="C102" s="175" t="s">
        <v>121</v>
      </c>
      <c r="D102" s="218"/>
      <c r="E102" s="218"/>
      <c r="F102" s="218"/>
      <c r="G102" s="218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34"/>
    </row>
    <row r="103" spans="2:21" s="1" customFormat="1" ht="6.95" customHeight="1"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4"/>
    </row>
    <row r="104" spans="2:21" s="1" customFormat="1" ht="30" customHeight="1">
      <c r="B104" s="32"/>
      <c r="C104" s="29" t="s">
        <v>17</v>
      </c>
      <c r="D104" s="33"/>
      <c r="E104" s="33"/>
      <c r="F104" s="216" t="str">
        <f>F6</f>
        <v>Oprava kabelizace v traťovém úseku Nedvědice - Rožná</v>
      </c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33"/>
      <c r="R104" s="34"/>
    </row>
    <row r="105" spans="2:21" ht="30" customHeight="1">
      <c r="B105" s="23"/>
      <c r="C105" s="29" t="s">
        <v>106</v>
      </c>
      <c r="D105" s="25"/>
      <c r="E105" s="25"/>
      <c r="F105" s="216" t="s">
        <v>107</v>
      </c>
      <c r="G105" s="178"/>
      <c r="H105" s="178"/>
      <c r="I105" s="178"/>
      <c r="J105" s="178"/>
      <c r="K105" s="178"/>
      <c r="L105" s="178"/>
      <c r="M105" s="178"/>
      <c r="N105" s="178"/>
      <c r="O105" s="178"/>
      <c r="P105" s="178"/>
      <c r="Q105" s="25"/>
      <c r="R105" s="24"/>
    </row>
    <row r="106" spans="2:21" s="1" customFormat="1" ht="36.950000000000003" customHeight="1">
      <c r="B106" s="32"/>
      <c r="C106" s="66" t="s">
        <v>108</v>
      </c>
      <c r="D106" s="33"/>
      <c r="E106" s="33"/>
      <c r="F106" s="191" t="str">
        <f>F8</f>
        <v>01 - dle Sborníku</v>
      </c>
      <c r="G106" s="218"/>
      <c r="H106" s="218"/>
      <c r="I106" s="218"/>
      <c r="J106" s="218"/>
      <c r="K106" s="218"/>
      <c r="L106" s="218"/>
      <c r="M106" s="218"/>
      <c r="N106" s="218"/>
      <c r="O106" s="218"/>
      <c r="P106" s="218"/>
      <c r="Q106" s="33"/>
      <c r="R106" s="34"/>
    </row>
    <row r="107" spans="2:21" s="1" customFormat="1" ht="6.95" customHeight="1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21" s="1" customFormat="1" ht="18" customHeight="1">
      <c r="B108" s="32"/>
      <c r="C108" s="29" t="s">
        <v>22</v>
      </c>
      <c r="D108" s="33"/>
      <c r="E108" s="33"/>
      <c r="F108" s="27" t="str">
        <f>F10</f>
        <v xml:space="preserve"> </v>
      </c>
      <c r="G108" s="33"/>
      <c r="H108" s="33"/>
      <c r="I108" s="33"/>
      <c r="J108" s="33"/>
      <c r="K108" s="29" t="s">
        <v>24</v>
      </c>
      <c r="L108" s="33"/>
      <c r="M108" s="219" t="str">
        <f>IF(O10="","",O10)</f>
        <v>26.10.2017</v>
      </c>
      <c r="N108" s="219"/>
      <c r="O108" s="219"/>
      <c r="P108" s="219"/>
      <c r="Q108" s="33"/>
      <c r="R108" s="34"/>
    </row>
    <row r="109" spans="2:21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21" s="1" customFormat="1">
      <c r="B110" s="32"/>
      <c r="C110" s="29" t="s">
        <v>26</v>
      </c>
      <c r="D110" s="33"/>
      <c r="E110" s="33"/>
      <c r="F110" s="27" t="str">
        <f>E13</f>
        <v>Správa železniční dopravní cesty,státní organizace</v>
      </c>
      <c r="G110" s="33"/>
      <c r="H110" s="33"/>
      <c r="I110" s="33"/>
      <c r="J110" s="33"/>
      <c r="K110" s="29" t="s">
        <v>36</v>
      </c>
      <c r="L110" s="33"/>
      <c r="M110" s="177" t="str">
        <f>E19</f>
        <v xml:space="preserve"> </v>
      </c>
      <c r="N110" s="177"/>
      <c r="O110" s="177"/>
      <c r="P110" s="177"/>
      <c r="Q110" s="177"/>
      <c r="R110" s="34"/>
    </row>
    <row r="111" spans="2:21" s="1" customFormat="1" ht="14.45" customHeight="1">
      <c r="B111" s="32"/>
      <c r="C111" s="29" t="s">
        <v>32</v>
      </c>
      <c r="D111" s="33"/>
      <c r="E111" s="33"/>
      <c r="F111" s="27" t="str">
        <f>IF(E16="","",E16)</f>
        <v>AK signal Brno a.s.</v>
      </c>
      <c r="G111" s="33"/>
      <c r="H111" s="33"/>
      <c r="I111" s="33"/>
      <c r="J111" s="33"/>
      <c r="K111" s="29" t="s">
        <v>38</v>
      </c>
      <c r="L111" s="33"/>
      <c r="M111" s="177" t="str">
        <f>E22</f>
        <v xml:space="preserve"> </v>
      </c>
      <c r="N111" s="177"/>
      <c r="O111" s="177"/>
      <c r="P111" s="177"/>
      <c r="Q111" s="177"/>
      <c r="R111" s="34"/>
    </row>
    <row r="112" spans="2:21" s="1" customFormat="1" ht="10.35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9" customFormat="1" ht="29.25" customHeight="1">
      <c r="B113" s="140"/>
      <c r="C113" s="141" t="s">
        <v>122</v>
      </c>
      <c r="D113" s="142" t="s">
        <v>123</v>
      </c>
      <c r="E113" s="142" t="s">
        <v>61</v>
      </c>
      <c r="F113" s="230" t="s">
        <v>124</v>
      </c>
      <c r="G113" s="230"/>
      <c r="H113" s="230"/>
      <c r="I113" s="230"/>
      <c r="J113" s="142" t="s">
        <v>125</v>
      </c>
      <c r="K113" s="142" t="s">
        <v>126</v>
      </c>
      <c r="L113" s="230" t="s">
        <v>127</v>
      </c>
      <c r="M113" s="230"/>
      <c r="N113" s="230" t="s">
        <v>114</v>
      </c>
      <c r="O113" s="230"/>
      <c r="P113" s="230"/>
      <c r="Q113" s="231"/>
      <c r="R113" s="143"/>
      <c r="T113" s="77" t="s">
        <v>128</v>
      </c>
      <c r="U113" s="78" t="s">
        <v>43</v>
      </c>
      <c r="V113" s="78" t="s">
        <v>129</v>
      </c>
      <c r="W113" s="78" t="s">
        <v>130</v>
      </c>
      <c r="X113" s="78" t="s">
        <v>131</v>
      </c>
      <c r="Y113" s="78" t="s">
        <v>132</v>
      </c>
      <c r="Z113" s="78" t="s">
        <v>133</v>
      </c>
      <c r="AA113" s="79" t="s">
        <v>134</v>
      </c>
    </row>
    <row r="114" spans="2:65" s="1" customFormat="1" ht="29.25" customHeight="1">
      <c r="B114" s="32"/>
      <c r="C114" s="81" t="s">
        <v>110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236">
        <f>BK114</f>
        <v>4310994.45</v>
      </c>
      <c r="O114" s="237"/>
      <c r="P114" s="237"/>
      <c r="Q114" s="237"/>
      <c r="R114" s="34"/>
      <c r="T114" s="80"/>
      <c r="U114" s="48"/>
      <c r="V114" s="48"/>
      <c r="W114" s="144">
        <f>W115+W124</f>
        <v>0</v>
      </c>
      <c r="X114" s="48"/>
      <c r="Y114" s="144">
        <f>Y115+Y124</f>
        <v>0</v>
      </c>
      <c r="Z114" s="48"/>
      <c r="AA114" s="145">
        <f>AA115+AA124</f>
        <v>0</v>
      </c>
      <c r="AT114" s="19" t="s">
        <v>78</v>
      </c>
      <c r="AU114" s="19" t="s">
        <v>116</v>
      </c>
      <c r="BK114" s="146">
        <f>BK115+BK124</f>
        <v>4310994.45</v>
      </c>
    </row>
    <row r="115" spans="2:65" s="10" customFormat="1" ht="37.35" customHeight="1">
      <c r="B115" s="147"/>
      <c r="C115" s="148"/>
      <c r="D115" s="149" t="s">
        <v>117</v>
      </c>
      <c r="E115" s="149"/>
      <c r="F115" s="149"/>
      <c r="G115" s="149"/>
      <c r="H115" s="149"/>
      <c r="I115" s="149"/>
      <c r="J115" s="149"/>
      <c r="K115" s="149"/>
      <c r="L115" s="149"/>
      <c r="M115" s="149"/>
      <c r="N115" s="238">
        <f>BK115</f>
        <v>1298035.5999999999</v>
      </c>
      <c r="O115" s="227"/>
      <c r="P115" s="227"/>
      <c r="Q115" s="227"/>
      <c r="R115" s="150"/>
      <c r="T115" s="151"/>
      <c r="U115" s="148"/>
      <c r="V115" s="148"/>
      <c r="W115" s="152">
        <f>W116</f>
        <v>0</v>
      </c>
      <c r="X115" s="148"/>
      <c r="Y115" s="152">
        <f>Y116</f>
        <v>0</v>
      </c>
      <c r="Z115" s="148"/>
      <c r="AA115" s="153">
        <f>AA116</f>
        <v>0</v>
      </c>
      <c r="AR115" s="154" t="s">
        <v>86</v>
      </c>
      <c r="AT115" s="155" t="s">
        <v>78</v>
      </c>
      <c r="AU115" s="155" t="s">
        <v>79</v>
      </c>
      <c r="AY115" s="154" t="s">
        <v>135</v>
      </c>
      <c r="BK115" s="156">
        <f>BK116</f>
        <v>1298035.5999999999</v>
      </c>
    </row>
    <row r="116" spans="2:65" s="10" customFormat="1" ht="19.899999999999999" customHeight="1">
      <c r="B116" s="147"/>
      <c r="C116" s="148"/>
      <c r="D116" s="157" t="s">
        <v>118</v>
      </c>
      <c r="E116" s="157"/>
      <c r="F116" s="157"/>
      <c r="G116" s="157"/>
      <c r="H116" s="157"/>
      <c r="I116" s="157"/>
      <c r="J116" s="157"/>
      <c r="K116" s="157"/>
      <c r="L116" s="157"/>
      <c r="M116" s="157"/>
      <c r="N116" s="239">
        <f>BK116</f>
        <v>1298035.5999999999</v>
      </c>
      <c r="O116" s="240"/>
      <c r="P116" s="240"/>
      <c r="Q116" s="240"/>
      <c r="R116" s="150"/>
      <c r="T116" s="151"/>
      <c r="U116" s="148"/>
      <c r="V116" s="148"/>
      <c r="W116" s="152">
        <f>SUM(W117:W123)</f>
        <v>0</v>
      </c>
      <c r="X116" s="148"/>
      <c r="Y116" s="152">
        <f>SUM(Y117:Y123)</f>
        <v>0</v>
      </c>
      <c r="Z116" s="148"/>
      <c r="AA116" s="153">
        <f>SUM(AA117:AA123)</f>
        <v>0</v>
      </c>
      <c r="AR116" s="154" t="s">
        <v>86</v>
      </c>
      <c r="AT116" s="155" t="s">
        <v>78</v>
      </c>
      <c r="AU116" s="155" t="s">
        <v>86</v>
      </c>
      <c r="AY116" s="154" t="s">
        <v>135</v>
      </c>
      <c r="BK116" s="156">
        <f>SUM(BK117:BK123)</f>
        <v>1298035.5999999999</v>
      </c>
    </row>
    <row r="117" spans="2:65" s="1" customFormat="1" ht="25.5" customHeight="1">
      <c r="B117" s="32"/>
      <c r="C117" s="158" t="s">
        <v>10</v>
      </c>
      <c r="D117" s="158" t="s">
        <v>136</v>
      </c>
      <c r="E117" s="159" t="s">
        <v>137</v>
      </c>
      <c r="F117" s="232" t="s">
        <v>138</v>
      </c>
      <c r="G117" s="232"/>
      <c r="H117" s="232"/>
      <c r="I117" s="232"/>
      <c r="J117" s="160" t="s">
        <v>139</v>
      </c>
      <c r="K117" s="161">
        <v>15260</v>
      </c>
      <c r="L117" s="233">
        <v>48.59</v>
      </c>
      <c r="M117" s="233"/>
      <c r="N117" s="233">
        <f t="shared" ref="N117:N123" si="0">ROUND(L117*K117,2)</f>
        <v>741483.4</v>
      </c>
      <c r="O117" s="233"/>
      <c r="P117" s="233"/>
      <c r="Q117" s="233"/>
      <c r="R117" s="34"/>
      <c r="T117" s="162" t="s">
        <v>20</v>
      </c>
      <c r="U117" s="41" t="s">
        <v>44</v>
      </c>
      <c r="V117" s="163">
        <v>0</v>
      </c>
      <c r="W117" s="163">
        <f t="shared" ref="W117:W123" si="1">V117*K117</f>
        <v>0</v>
      </c>
      <c r="X117" s="163">
        <v>0</v>
      </c>
      <c r="Y117" s="163">
        <f t="shared" ref="Y117:Y123" si="2">X117*K117</f>
        <v>0</v>
      </c>
      <c r="Z117" s="163">
        <v>0</v>
      </c>
      <c r="AA117" s="164">
        <f t="shared" ref="AA117:AA123" si="3">Z117*K117</f>
        <v>0</v>
      </c>
      <c r="AR117" s="19" t="s">
        <v>140</v>
      </c>
      <c r="AT117" s="19" t="s">
        <v>136</v>
      </c>
      <c r="AU117" s="19" t="s">
        <v>91</v>
      </c>
      <c r="AY117" s="19" t="s">
        <v>135</v>
      </c>
      <c r="BE117" s="165">
        <f t="shared" ref="BE117:BE123" si="4">IF(U117="základní",N117,0)</f>
        <v>741483.4</v>
      </c>
      <c r="BF117" s="165">
        <f t="shared" ref="BF117:BF123" si="5">IF(U117="snížená",N117,0)</f>
        <v>0</v>
      </c>
      <c r="BG117" s="165">
        <f t="shared" ref="BG117:BG123" si="6">IF(U117="zákl. přenesená",N117,0)</f>
        <v>0</v>
      </c>
      <c r="BH117" s="165">
        <f t="shared" ref="BH117:BH123" si="7">IF(U117="sníž. přenesená",N117,0)</f>
        <v>0</v>
      </c>
      <c r="BI117" s="165">
        <f t="shared" ref="BI117:BI123" si="8">IF(U117="nulová",N117,0)</f>
        <v>0</v>
      </c>
      <c r="BJ117" s="19" t="s">
        <v>86</v>
      </c>
      <c r="BK117" s="165">
        <f t="shared" ref="BK117:BK123" si="9">ROUND(L117*K117,2)</f>
        <v>741483.4</v>
      </c>
      <c r="BL117" s="19" t="s">
        <v>140</v>
      </c>
      <c r="BM117" s="19" t="s">
        <v>141</v>
      </c>
    </row>
    <row r="118" spans="2:65" s="1" customFormat="1" ht="25.5" customHeight="1">
      <c r="B118" s="32"/>
      <c r="C118" s="158" t="s">
        <v>142</v>
      </c>
      <c r="D118" s="158" t="s">
        <v>136</v>
      </c>
      <c r="E118" s="159" t="s">
        <v>143</v>
      </c>
      <c r="F118" s="232" t="s">
        <v>144</v>
      </c>
      <c r="G118" s="232"/>
      <c r="H118" s="232"/>
      <c r="I118" s="232"/>
      <c r="J118" s="160" t="s">
        <v>145</v>
      </c>
      <c r="K118" s="161">
        <v>24</v>
      </c>
      <c r="L118" s="233">
        <v>242.42</v>
      </c>
      <c r="M118" s="233"/>
      <c r="N118" s="233">
        <f t="shared" si="0"/>
        <v>5818.08</v>
      </c>
      <c r="O118" s="233"/>
      <c r="P118" s="233"/>
      <c r="Q118" s="233"/>
      <c r="R118" s="34"/>
      <c r="T118" s="162" t="s">
        <v>20</v>
      </c>
      <c r="U118" s="41" t="s">
        <v>44</v>
      </c>
      <c r="V118" s="163">
        <v>0</v>
      </c>
      <c r="W118" s="163">
        <f t="shared" si="1"/>
        <v>0</v>
      </c>
      <c r="X118" s="163">
        <v>0</v>
      </c>
      <c r="Y118" s="163">
        <f t="shared" si="2"/>
        <v>0</v>
      </c>
      <c r="Z118" s="163">
        <v>0</v>
      </c>
      <c r="AA118" s="164">
        <f t="shared" si="3"/>
        <v>0</v>
      </c>
      <c r="AR118" s="19" t="s">
        <v>140</v>
      </c>
      <c r="AT118" s="19" t="s">
        <v>136</v>
      </c>
      <c r="AU118" s="19" t="s">
        <v>91</v>
      </c>
      <c r="AY118" s="19" t="s">
        <v>135</v>
      </c>
      <c r="BE118" s="165">
        <f t="shared" si="4"/>
        <v>5818.08</v>
      </c>
      <c r="BF118" s="165">
        <f t="shared" si="5"/>
        <v>0</v>
      </c>
      <c r="BG118" s="165">
        <f t="shared" si="6"/>
        <v>0</v>
      </c>
      <c r="BH118" s="165">
        <f t="shared" si="7"/>
        <v>0</v>
      </c>
      <c r="BI118" s="165">
        <f t="shared" si="8"/>
        <v>0</v>
      </c>
      <c r="BJ118" s="19" t="s">
        <v>86</v>
      </c>
      <c r="BK118" s="165">
        <f t="shared" si="9"/>
        <v>5818.08</v>
      </c>
      <c r="BL118" s="19" t="s">
        <v>140</v>
      </c>
      <c r="BM118" s="19" t="s">
        <v>146</v>
      </c>
    </row>
    <row r="119" spans="2:65" s="1" customFormat="1" ht="25.5" customHeight="1">
      <c r="B119" s="32"/>
      <c r="C119" s="158" t="s">
        <v>147</v>
      </c>
      <c r="D119" s="158" t="s">
        <v>136</v>
      </c>
      <c r="E119" s="159" t="s">
        <v>148</v>
      </c>
      <c r="F119" s="232" t="s">
        <v>149</v>
      </c>
      <c r="G119" s="232"/>
      <c r="H119" s="232"/>
      <c r="I119" s="232"/>
      <c r="J119" s="160" t="s">
        <v>139</v>
      </c>
      <c r="K119" s="161">
        <v>300</v>
      </c>
      <c r="L119" s="233">
        <v>64.650000000000006</v>
      </c>
      <c r="M119" s="233"/>
      <c r="N119" s="233">
        <f t="shared" si="0"/>
        <v>19395</v>
      </c>
      <c r="O119" s="233"/>
      <c r="P119" s="233"/>
      <c r="Q119" s="233"/>
      <c r="R119" s="34"/>
      <c r="T119" s="162" t="s">
        <v>20</v>
      </c>
      <c r="U119" s="41" t="s">
        <v>44</v>
      </c>
      <c r="V119" s="163">
        <v>0</v>
      </c>
      <c r="W119" s="163">
        <f t="shared" si="1"/>
        <v>0</v>
      </c>
      <c r="X119" s="163">
        <v>0</v>
      </c>
      <c r="Y119" s="163">
        <f t="shared" si="2"/>
        <v>0</v>
      </c>
      <c r="Z119" s="163">
        <v>0</v>
      </c>
      <c r="AA119" s="164">
        <f t="shared" si="3"/>
        <v>0</v>
      </c>
      <c r="AR119" s="19" t="s">
        <v>140</v>
      </c>
      <c r="AT119" s="19" t="s">
        <v>136</v>
      </c>
      <c r="AU119" s="19" t="s">
        <v>91</v>
      </c>
      <c r="AY119" s="19" t="s">
        <v>135</v>
      </c>
      <c r="BE119" s="165">
        <f t="shared" si="4"/>
        <v>19395</v>
      </c>
      <c r="BF119" s="165">
        <f t="shared" si="5"/>
        <v>0</v>
      </c>
      <c r="BG119" s="165">
        <f t="shared" si="6"/>
        <v>0</v>
      </c>
      <c r="BH119" s="165">
        <f t="shared" si="7"/>
        <v>0</v>
      </c>
      <c r="BI119" s="165">
        <f t="shared" si="8"/>
        <v>0</v>
      </c>
      <c r="BJ119" s="19" t="s">
        <v>86</v>
      </c>
      <c r="BK119" s="165">
        <f t="shared" si="9"/>
        <v>19395</v>
      </c>
      <c r="BL119" s="19" t="s">
        <v>140</v>
      </c>
      <c r="BM119" s="19" t="s">
        <v>150</v>
      </c>
    </row>
    <row r="120" spans="2:65" s="1" customFormat="1" ht="38.25" customHeight="1">
      <c r="B120" s="32"/>
      <c r="C120" s="166" t="s">
        <v>151</v>
      </c>
      <c r="D120" s="166" t="s">
        <v>152</v>
      </c>
      <c r="E120" s="167" t="s">
        <v>153</v>
      </c>
      <c r="F120" s="234" t="s">
        <v>154</v>
      </c>
      <c r="G120" s="234"/>
      <c r="H120" s="234"/>
      <c r="I120" s="234"/>
      <c r="J120" s="168" t="s">
        <v>145</v>
      </c>
      <c r="K120" s="169">
        <v>24</v>
      </c>
      <c r="L120" s="235">
        <v>128.53</v>
      </c>
      <c r="M120" s="235"/>
      <c r="N120" s="235">
        <f t="shared" si="0"/>
        <v>3084.72</v>
      </c>
      <c r="O120" s="233"/>
      <c r="P120" s="233"/>
      <c r="Q120" s="233"/>
      <c r="R120" s="34"/>
      <c r="T120" s="162" t="s">
        <v>20</v>
      </c>
      <c r="U120" s="41" t="s">
        <v>44</v>
      </c>
      <c r="V120" s="163">
        <v>0</v>
      </c>
      <c r="W120" s="163">
        <f t="shared" si="1"/>
        <v>0</v>
      </c>
      <c r="X120" s="163">
        <v>0</v>
      </c>
      <c r="Y120" s="163">
        <f t="shared" si="2"/>
        <v>0</v>
      </c>
      <c r="Z120" s="163">
        <v>0</v>
      </c>
      <c r="AA120" s="164">
        <f t="shared" si="3"/>
        <v>0</v>
      </c>
      <c r="AR120" s="19" t="s">
        <v>155</v>
      </c>
      <c r="AT120" s="19" t="s">
        <v>152</v>
      </c>
      <c r="AU120" s="19" t="s">
        <v>91</v>
      </c>
      <c r="AY120" s="19" t="s">
        <v>135</v>
      </c>
      <c r="BE120" s="165">
        <f t="shared" si="4"/>
        <v>3084.72</v>
      </c>
      <c r="BF120" s="165">
        <f t="shared" si="5"/>
        <v>0</v>
      </c>
      <c r="BG120" s="165">
        <f t="shared" si="6"/>
        <v>0</v>
      </c>
      <c r="BH120" s="165">
        <f t="shared" si="7"/>
        <v>0</v>
      </c>
      <c r="BI120" s="165">
        <f t="shared" si="8"/>
        <v>0</v>
      </c>
      <c r="BJ120" s="19" t="s">
        <v>86</v>
      </c>
      <c r="BK120" s="165">
        <f t="shared" si="9"/>
        <v>3084.72</v>
      </c>
      <c r="BL120" s="19" t="s">
        <v>155</v>
      </c>
      <c r="BM120" s="19" t="s">
        <v>156</v>
      </c>
    </row>
    <row r="121" spans="2:65" s="1" customFormat="1" ht="38.25" customHeight="1">
      <c r="B121" s="32"/>
      <c r="C121" s="166" t="s">
        <v>157</v>
      </c>
      <c r="D121" s="166" t="s">
        <v>152</v>
      </c>
      <c r="E121" s="167" t="s">
        <v>158</v>
      </c>
      <c r="F121" s="234" t="s">
        <v>159</v>
      </c>
      <c r="G121" s="234"/>
      <c r="H121" s="234"/>
      <c r="I121" s="234"/>
      <c r="J121" s="168" t="s">
        <v>139</v>
      </c>
      <c r="K121" s="169">
        <v>15560</v>
      </c>
      <c r="L121" s="235">
        <v>29.37</v>
      </c>
      <c r="M121" s="235"/>
      <c r="N121" s="235">
        <f t="shared" si="0"/>
        <v>456997.2</v>
      </c>
      <c r="O121" s="233"/>
      <c r="P121" s="233"/>
      <c r="Q121" s="233"/>
      <c r="R121" s="34"/>
      <c r="T121" s="162" t="s">
        <v>20</v>
      </c>
      <c r="U121" s="41" t="s">
        <v>44</v>
      </c>
      <c r="V121" s="163">
        <v>0</v>
      </c>
      <c r="W121" s="163">
        <f t="shared" si="1"/>
        <v>0</v>
      </c>
      <c r="X121" s="163">
        <v>0</v>
      </c>
      <c r="Y121" s="163">
        <f t="shared" si="2"/>
        <v>0</v>
      </c>
      <c r="Z121" s="163">
        <v>0</v>
      </c>
      <c r="AA121" s="164">
        <f t="shared" si="3"/>
        <v>0</v>
      </c>
      <c r="AR121" s="19" t="s">
        <v>155</v>
      </c>
      <c r="AT121" s="19" t="s">
        <v>152</v>
      </c>
      <c r="AU121" s="19" t="s">
        <v>91</v>
      </c>
      <c r="AY121" s="19" t="s">
        <v>135</v>
      </c>
      <c r="BE121" s="165">
        <f t="shared" si="4"/>
        <v>456997.2</v>
      </c>
      <c r="BF121" s="165">
        <f t="shared" si="5"/>
        <v>0</v>
      </c>
      <c r="BG121" s="165">
        <f t="shared" si="6"/>
        <v>0</v>
      </c>
      <c r="BH121" s="165">
        <f t="shared" si="7"/>
        <v>0</v>
      </c>
      <c r="BI121" s="165">
        <f t="shared" si="8"/>
        <v>0</v>
      </c>
      <c r="BJ121" s="19" t="s">
        <v>86</v>
      </c>
      <c r="BK121" s="165">
        <f t="shared" si="9"/>
        <v>456997.2</v>
      </c>
      <c r="BL121" s="19" t="s">
        <v>155</v>
      </c>
      <c r="BM121" s="19" t="s">
        <v>160</v>
      </c>
    </row>
    <row r="122" spans="2:65" s="1" customFormat="1" ht="25.5" customHeight="1">
      <c r="B122" s="32"/>
      <c r="C122" s="166" t="s">
        <v>86</v>
      </c>
      <c r="D122" s="166" t="s">
        <v>152</v>
      </c>
      <c r="E122" s="167" t="s">
        <v>161</v>
      </c>
      <c r="F122" s="234" t="s">
        <v>162</v>
      </c>
      <c r="G122" s="234"/>
      <c r="H122" s="234"/>
      <c r="I122" s="234"/>
      <c r="J122" s="168" t="s">
        <v>139</v>
      </c>
      <c r="K122" s="169">
        <v>7780</v>
      </c>
      <c r="L122" s="235">
        <v>5.79</v>
      </c>
      <c r="M122" s="235"/>
      <c r="N122" s="235">
        <f t="shared" si="0"/>
        <v>45046.2</v>
      </c>
      <c r="O122" s="233"/>
      <c r="P122" s="233"/>
      <c r="Q122" s="233"/>
      <c r="R122" s="34"/>
      <c r="T122" s="162" t="s">
        <v>20</v>
      </c>
      <c r="U122" s="41" t="s">
        <v>44</v>
      </c>
      <c r="V122" s="163">
        <v>0</v>
      </c>
      <c r="W122" s="163">
        <f t="shared" si="1"/>
        <v>0</v>
      </c>
      <c r="X122" s="163">
        <v>0</v>
      </c>
      <c r="Y122" s="163">
        <f t="shared" si="2"/>
        <v>0</v>
      </c>
      <c r="Z122" s="163">
        <v>0</v>
      </c>
      <c r="AA122" s="164">
        <f t="shared" si="3"/>
        <v>0</v>
      </c>
      <c r="AR122" s="19" t="s">
        <v>163</v>
      </c>
      <c r="AT122" s="19" t="s">
        <v>152</v>
      </c>
      <c r="AU122" s="19" t="s">
        <v>91</v>
      </c>
      <c r="AY122" s="19" t="s">
        <v>135</v>
      </c>
      <c r="BE122" s="165">
        <f t="shared" si="4"/>
        <v>45046.2</v>
      </c>
      <c r="BF122" s="165">
        <f t="shared" si="5"/>
        <v>0</v>
      </c>
      <c r="BG122" s="165">
        <f t="shared" si="6"/>
        <v>0</v>
      </c>
      <c r="BH122" s="165">
        <f t="shared" si="7"/>
        <v>0</v>
      </c>
      <c r="BI122" s="165">
        <f t="shared" si="8"/>
        <v>0</v>
      </c>
      <c r="BJ122" s="19" t="s">
        <v>86</v>
      </c>
      <c r="BK122" s="165">
        <f t="shared" si="9"/>
        <v>45046.2</v>
      </c>
      <c r="BL122" s="19" t="s">
        <v>164</v>
      </c>
      <c r="BM122" s="19" t="s">
        <v>165</v>
      </c>
    </row>
    <row r="123" spans="2:65" s="1" customFormat="1" ht="38.25" customHeight="1">
      <c r="B123" s="32"/>
      <c r="C123" s="166" t="s">
        <v>166</v>
      </c>
      <c r="D123" s="166" t="s">
        <v>152</v>
      </c>
      <c r="E123" s="167" t="s">
        <v>167</v>
      </c>
      <c r="F123" s="234" t="s">
        <v>168</v>
      </c>
      <c r="G123" s="234"/>
      <c r="H123" s="234"/>
      <c r="I123" s="234"/>
      <c r="J123" s="168" t="s">
        <v>139</v>
      </c>
      <c r="K123" s="169">
        <v>300</v>
      </c>
      <c r="L123" s="235">
        <v>87.37</v>
      </c>
      <c r="M123" s="235"/>
      <c r="N123" s="235">
        <f t="shared" si="0"/>
        <v>26211</v>
      </c>
      <c r="O123" s="233"/>
      <c r="P123" s="233"/>
      <c r="Q123" s="233"/>
      <c r="R123" s="34"/>
      <c r="T123" s="162" t="s">
        <v>20</v>
      </c>
      <c r="U123" s="41" t="s">
        <v>44</v>
      </c>
      <c r="V123" s="163">
        <v>0</v>
      </c>
      <c r="W123" s="163">
        <f t="shared" si="1"/>
        <v>0</v>
      </c>
      <c r="X123" s="163">
        <v>0</v>
      </c>
      <c r="Y123" s="163">
        <f t="shared" si="2"/>
        <v>0</v>
      </c>
      <c r="Z123" s="163">
        <v>0</v>
      </c>
      <c r="AA123" s="164">
        <f t="shared" si="3"/>
        <v>0</v>
      </c>
      <c r="AR123" s="19" t="s">
        <v>163</v>
      </c>
      <c r="AT123" s="19" t="s">
        <v>152</v>
      </c>
      <c r="AU123" s="19" t="s">
        <v>91</v>
      </c>
      <c r="AY123" s="19" t="s">
        <v>135</v>
      </c>
      <c r="BE123" s="165">
        <f t="shared" si="4"/>
        <v>26211</v>
      </c>
      <c r="BF123" s="165">
        <f t="shared" si="5"/>
        <v>0</v>
      </c>
      <c r="BG123" s="165">
        <f t="shared" si="6"/>
        <v>0</v>
      </c>
      <c r="BH123" s="165">
        <f t="shared" si="7"/>
        <v>0</v>
      </c>
      <c r="BI123" s="165">
        <f t="shared" si="8"/>
        <v>0</v>
      </c>
      <c r="BJ123" s="19" t="s">
        <v>86</v>
      </c>
      <c r="BK123" s="165">
        <f t="shared" si="9"/>
        <v>26211</v>
      </c>
      <c r="BL123" s="19" t="s">
        <v>164</v>
      </c>
      <c r="BM123" s="19" t="s">
        <v>169</v>
      </c>
    </row>
    <row r="124" spans="2:65" s="10" customFormat="1" ht="37.35" customHeight="1">
      <c r="B124" s="147"/>
      <c r="C124" s="148"/>
      <c r="D124" s="149" t="s">
        <v>119</v>
      </c>
      <c r="E124" s="149"/>
      <c r="F124" s="149"/>
      <c r="G124" s="149"/>
      <c r="H124" s="149"/>
      <c r="I124" s="149"/>
      <c r="J124" s="149"/>
      <c r="K124" s="149"/>
      <c r="L124" s="149"/>
      <c r="M124" s="149"/>
      <c r="N124" s="241">
        <f>BK124</f>
        <v>3012958.85</v>
      </c>
      <c r="O124" s="242"/>
      <c r="P124" s="242"/>
      <c r="Q124" s="242"/>
      <c r="R124" s="150"/>
      <c r="T124" s="151"/>
      <c r="U124" s="148"/>
      <c r="V124" s="148"/>
      <c r="W124" s="152">
        <f>SUM(W125:W138)</f>
        <v>0</v>
      </c>
      <c r="X124" s="148"/>
      <c r="Y124" s="152">
        <f>SUM(Y125:Y138)</f>
        <v>0</v>
      </c>
      <c r="Z124" s="148"/>
      <c r="AA124" s="153">
        <f>SUM(AA125:AA138)</f>
        <v>0</v>
      </c>
      <c r="AR124" s="154" t="s">
        <v>164</v>
      </c>
      <c r="AT124" s="155" t="s">
        <v>78</v>
      </c>
      <c r="AU124" s="155" t="s">
        <v>79</v>
      </c>
      <c r="AY124" s="154" t="s">
        <v>135</v>
      </c>
      <c r="BK124" s="156">
        <f>SUM(BK125:BK138)</f>
        <v>3012958.85</v>
      </c>
    </row>
    <row r="125" spans="2:65" s="1" customFormat="1" ht="25.5" customHeight="1">
      <c r="B125" s="32"/>
      <c r="C125" s="166" t="s">
        <v>163</v>
      </c>
      <c r="D125" s="166" t="s">
        <v>152</v>
      </c>
      <c r="E125" s="167" t="s">
        <v>170</v>
      </c>
      <c r="F125" s="234" t="s">
        <v>171</v>
      </c>
      <c r="G125" s="234"/>
      <c r="H125" s="234"/>
      <c r="I125" s="234"/>
      <c r="J125" s="168" t="s">
        <v>139</v>
      </c>
      <c r="K125" s="169">
        <v>7780</v>
      </c>
      <c r="L125" s="235">
        <v>106.8</v>
      </c>
      <c r="M125" s="235"/>
      <c r="N125" s="235">
        <f t="shared" ref="N125:N138" si="10">ROUND(L125*K125,2)</f>
        <v>830904</v>
      </c>
      <c r="O125" s="233"/>
      <c r="P125" s="233"/>
      <c r="Q125" s="233"/>
      <c r="R125" s="34"/>
      <c r="T125" s="162" t="s">
        <v>20</v>
      </c>
      <c r="U125" s="41" t="s">
        <v>44</v>
      </c>
      <c r="V125" s="163">
        <v>0</v>
      </c>
      <c r="W125" s="163">
        <f t="shared" ref="W125:W138" si="11">V125*K125</f>
        <v>0</v>
      </c>
      <c r="X125" s="163">
        <v>0</v>
      </c>
      <c r="Y125" s="163">
        <f t="shared" ref="Y125:Y138" si="12">X125*K125</f>
        <v>0</v>
      </c>
      <c r="Z125" s="163">
        <v>0</v>
      </c>
      <c r="AA125" s="164">
        <f t="shared" ref="AA125:AA138" si="13">Z125*K125</f>
        <v>0</v>
      </c>
      <c r="AR125" s="19" t="s">
        <v>155</v>
      </c>
      <c r="AT125" s="19" t="s">
        <v>152</v>
      </c>
      <c r="AU125" s="19" t="s">
        <v>86</v>
      </c>
      <c r="AY125" s="19" t="s">
        <v>135</v>
      </c>
      <c r="BE125" s="165">
        <f t="shared" ref="BE125:BE138" si="14">IF(U125="základní",N125,0)</f>
        <v>830904</v>
      </c>
      <c r="BF125" s="165">
        <f t="shared" ref="BF125:BF138" si="15">IF(U125="snížená",N125,0)</f>
        <v>0</v>
      </c>
      <c r="BG125" s="165">
        <f t="shared" ref="BG125:BG138" si="16">IF(U125="zákl. přenesená",N125,0)</f>
        <v>0</v>
      </c>
      <c r="BH125" s="165">
        <f t="shared" ref="BH125:BH138" si="17">IF(U125="sníž. přenesená",N125,0)</f>
        <v>0</v>
      </c>
      <c r="BI125" s="165">
        <f t="shared" ref="BI125:BI138" si="18">IF(U125="nulová",N125,0)</f>
        <v>0</v>
      </c>
      <c r="BJ125" s="19" t="s">
        <v>86</v>
      </c>
      <c r="BK125" s="165">
        <f t="shared" ref="BK125:BK138" si="19">ROUND(L125*K125,2)</f>
        <v>830904</v>
      </c>
      <c r="BL125" s="19" t="s">
        <v>155</v>
      </c>
      <c r="BM125" s="19" t="s">
        <v>172</v>
      </c>
    </row>
    <row r="126" spans="2:65" s="1" customFormat="1" ht="38.25" customHeight="1">
      <c r="B126" s="32"/>
      <c r="C126" s="166" t="s">
        <v>173</v>
      </c>
      <c r="D126" s="166" t="s">
        <v>152</v>
      </c>
      <c r="E126" s="167" t="s">
        <v>174</v>
      </c>
      <c r="F126" s="234" t="s">
        <v>175</v>
      </c>
      <c r="G126" s="234"/>
      <c r="H126" s="234"/>
      <c r="I126" s="234"/>
      <c r="J126" s="168" t="s">
        <v>139</v>
      </c>
      <c r="K126" s="169">
        <v>2203</v>
      </c>
      <c r="L126" s="235">
        <v>37</v>
      </c>
      <c r="M126" s="235"/>
      <c r="N126" s="235">
        <f t="shared" si="10"/>
        <v>81511</v>
      </c>
      <c r="O126" s="233"/>
      <c r="P126" s="233"/>
      <c r="Q126" s="233"/>
      <c r="R126" s="34"/>
      <c r="T126" s="162" t="s">
        <v>20</v>
      </c>
      <c r="U126" s="41" t="s">
        <v>44</v>
      </c>
      <c r="V126" s="163">
        <v>0</v>
      </c>
      <c r="W126" s="163">
        <f t="shared" si="11"/>
        <v>0</v>
      </c>
      <c r="X126" s="163">
        <v>0</v>
      </c>
      <c r="Y126" s="163">
        <f t="shared" si="12"/>
        <v>0</v>
      </c>
      <c r="Z126" s="163">
        <v>0</v>
      </c>
      <c r="AA126" s="164">
        <f t="shared" si="13"/>
        <v>0</v>
      </c>
      <c r="AR126" s="19" t="s">
        <v>155</v>
      </c>
      <c r="AT126" s="19" t="s">
        <v>152</v>
      </c>
      <c r="AU126" s="19" t="s">
        <v>86</v>
      </c>
      <c r="AY126" s="19" t="s">
        <v>135</v>
      </c>
      <c r="BE126" s="165">
        <f t="shared" si="14"/>
        <v>81511</v>
      </c>
      <c r="BF126" s="165">
        <f t="shared" si="15"/>
        <v>0</v>
      </c>
      <c r="BG126" s="165">
        <f t="shared" si="16"/>
        <v>0</v>
      </c>
      <c r="BH126" s="165">
        <f t="shared" si="17"/>
        <v>0</v>
      </c>
      <c r="BI126" s="165">
        <f t="shared" si="18"/>
        <v>0</v>
      </c>
      <c r="BJ126" s="19" t="s">
        <v>86</v>
      </c>
      <c r="BK126" s="165">
        <f t="shared" si="19"/>
        <v>81511</v>
      </c>
      <c r="BL126" s="19" t="s">
        <v>155</v>
      </c>
      <c r="BM126" s="19" t="s">
        <v>176</v>
      </c>
    </row>
    <row r="127" spans="2:65" s="1" customFormat="1" ht="38.25" customHeight="1">
      <c r="B127" s="32"/>
      <c r="C127" s="166" t="s">
        <v>177</v>
      </c>
      <c r="D127" s="166" t="s">
        <v>152</v>
      </c>
      <c r="E127" s="167" t="s">
        <v>178</v>
      </c>
      <c r="F127" s="234" t="s">
        <v>179</v>
      </c>
      <c r="G127" s="234"/>
      <c r="H127" s="234"/>
      <c r="I127" s="234"/>
      <c r="J127" s="168" t="s">
        <v>139</v>
      </c>
      <c r="K127" s="169">
        <v>443</v>
      </c>
      <c r="L127" s="235">
        <v>41.4</v>
      </c>
      <c r="M127" s="235"/>
      <c r="N127" s="235">
        <f t="shared" si="10"/>
        <v>18340.2</v>
      </c>
      <c r="O127" s="233"/>
      <c r="P127" s="233"/>
      <c r="Q127" s="233"/>
      <c r="R127" s="34"/>
      <c r="T127" s="162" t="s">
        <v>20</v>
      </c>
      <c r="U127" s="41" t="s">
        <v>44</v>
      </c>
      <c r="V127" s="163">
        <v>0</v>
      </c>
      <c r="W127" s="163">
        <f t="shared" si="11"/>
        <v>0</v>
      </c>
      <c r="X127" s="163">
        <v>0</v>
      </c>
      <c r="Y127" s="163">
        <f t="shared" si="12"/>
        <v>0</v>
      </c>
      <c r="Z127" s="163">
        <v>0</v>
      </c>
      <c r="AA127" s="164">
        <f t="shared" si="13"/>
        <v>0</v>
      </c>
      <c r="AR127" s="19" t="s">
        <v>155</v>
      </c>
      <c r="AT127" s="19" t="s">
        <v>152</v>
      </c>
      <c r="AU127" s="19" t="s">
        <v>86</v>
      </c>
      <c r="AY127" s="19" t="s">
        <v>135</v>
      </c>
      <c r="BE127" s="165">
        <f t="shared" si="14"/>
        <v>18340.2</v>
      </c>
      <c r="BF127" s="165">
        <f t="shared" si="15"/>
        <v>0</v>
      </c>
      <c r="BG127" s="165">
        <f t="shared" si="16"/>
        <v>0</v>
      </c>
      <c r="BH127" s="165">
        <f t="shared" si="17"/>
        <v>0</v>
      </c>
      <c r="BI127" s="165">
        <f t="shared" si="18"/>
        <v>0</v>
      </c>
      <c r="BJ127" s="19" t="s">
        <v>86</v>
      </c>
      <c r="BK127" s="165">
        <f t="shared" si="19"/>
        <v>18340.2</v>
      </c>
      <c r="BL127" s="19" t="s">
        <v>155</v>
      </c>
      <c r="BM127" s="19" t="s">
        <v>180</v>
      </c>
    </row>
    <row r="128" spans="2:65" s="1" customFormat="1" ht="38.25" customHeight="1">
      <c r="B128" s="32"/>
      <c r="C128" s="166" t="s">
        <v>181</v>
      </c>
      <c r="D128" s="166" t="s">
        <v>152</v>
      </c>
      <c r="E128" s="167" t="s">
        <v>182</v>
      </c>
      <c r="F128" s="234" t="s">
        <v>183</v>
      </c>
      <c r="G128" s="234"/>
      <c r="H128" s="234"/>
      <c r="I128" s="234"/>
      <c r="J128" s="168" t="s">
        <v>139</v>
      </c>
      <c r="K128" s="169">
        <v>8546</v>
      </c>
      <c r="L128" s="235">
        <v>55.8</v>
      </c>
      <c r="M128" s="235"/>
      <c r="N128" s="235">
        <f t="shared" si="10"/>
        <v>476866.8</v>
      </c>
      <c r="O128" s="233"/>
      <c r="P128" s="233"/>
      <c r="Q128" s="233"/>
      <c r="R128" s="34"/>
      <c r="T128" s="162" t="s">
        <v>20</v>
      </c>
      <c r="U128" s="41" t="s">
        <v>44</v>
      </c>
      <c r="V128" s="163">
        <v>0</v>
      </c>
      <c r="W128" s="163">
        <f t="shared" si="11"/>
        <v>0</v>
      </c>
      <c r="X128" s="163">
        <v>0</v>
      </c>
      <c r="Y128" s="163">
        <f t="shared" si="12"/>
        <v>0</v>
      </c>
      <c r="Z128" s="163">
        <v>0</v>
      </c>
      <c r="AA128" s="164">
        <f t="shared" si="13"/>
        <v>0</v>
      </c>
      <c r="AR128" s="19" t="s">
        <v>155</v>
      </c>
      <c r="AT128" s="19" t="s">
        <v>152</v>
      </c>
      <c r="AU128" s="19" t="s">
        <v>86</v>
      </c>
      <c r="AY128" s="19" t="s">
        <v>135</v>
      </c>
      <c r="BE128" s="165">
        <f t="shared" si="14"/>
        <v>476866.8</v>
      </c>
      <c r="BF128" s="165">
        <f t="shared" si="15"/>
        <v>0</v>
      </c>
      <c r="BG128" s="165">
        <f t="shared" si="16"/>
        <v>0</v>
      </c>
      <c r="BH128" s="165">
        <f t="shared" si="17"/>
        <v>0</v>
      </c>
      <c r="BI128" s="165">
        <f t="shared" si="18"/>
        <v>0</v>
      </c>
      <c r="BJ128" s="19" t="s">
        <v>86</v>
      </c>
      <c r="BK128" s="165">
        <f t="shared" si="19"/>
        <v>476866.8</v>
      </c>
      <c r="BL128" s="19" t="s">
        <v>155</v>
      </c>
      <c r="BM128" s="19" t="s">
        <v>184</v>
      </c>
    </row>
    <row r="129" spans="2:65" s="1" customFormat="1" ht="38.25" customHeight="1">
      <c r="B129" s="32"/>
      <c r="C129" s="166" t="s">
        <v>185</v>
      </c>
      <c r="D129" s="166" t="s">
        <v>152</v>
      </c>
      <c r="E129" s="167" t="s">
        <v>186</v>
      </c>
      <c r="F129" s="234" t="s">
        <v>187</v>
      </c>
      <c r="G129" s="234"/>
      <c r="H129" s="234"/>
      <c r="I129" s="234"/>
      <c r="J129" s="168" t="s">
        <v>139</v>
      </c>
      <c r="K129" s="169">
        <v>712</v>
      </c>
      <c r="L129" s="235">
        <v>81.2</v>
      </c>
      <c r="M129" s="235"/>
      <c r="N129" s="235">
        <f t="shared" si="10"/>
        <v>57814.400000000001</v>
      </c>
      <c r="O129" s="233"/>
      <c r="P129" s="233"/>
      <c r="Q129" s="233"/>
      <c r="R129" s="34"/>
      <c r="T129" s="162" t="s">
        <v>20</v>
      </c>
      <c r="U129" s="41" t="s">
        <v>44</v>
      </c>
      <c r="V129" s="163">
        <v>0</v>
      </c>
      <c r="W129" s="163">
        <f t="shared" si="11"/>
        <v>0</v>
      </c>
      <c r="X129" s="163">
        <v>0</v>
      </c>
      <c r="Y129" s="163">
        <f t="shared" si="12"/>
        <v>0</v>
      </c>
      <c r="Z129" s="163">
        <v>0</v>
      </c>
      <c r="AA129" s="164">
        <f t="shared" si="13"/>
        <v>0</v>
      </c>
      <c r="AR129" s="19" t="s">
        <v>155</v>
      </c>
      <c r="AT129" s="19" t="s">
        <v>152</v>
      </c>
      <c r="AU129" s="19" t="s">
        <v>86</v>
      </c>
      <c r="AY129" s="19" t="s">
        <v>135</v>
      </c>
      <c r="BE129" s="165">
        <f t="shared" si="14"/>
        <v>57814.400000000001</v>
      </c>
      <c r="BF129" s="165">
        <f t="shared" si="15"/>
        <v>0</v>
      </c>
      <c r="BG129" s="165">
        <f t="shared" si="16"/>
        <v>0</v>
      </c>
      <c r="BH129" s="165">
        <f t="shared" si="17"/>
        <v>0</v>
      </c>
      <c r="BI129" s="165">
        <f t="shared" si="18"/>
        <v>0</v>
      </c>
      <c r="BJ129" s="19" t="s">
        <v>86</v>
      </c>
      <c r="BK129" s="165">
        <f t="shared" si="19"/>
        <v>57814.400000000001</v>
      </c>
      <c r="BL129" s="19" t="s">
        <v>155</v>
      </c>
      <c r="BM129" s="19" t="s">
        <v>188</v>
      </c>
    </row>
    <row r="130" spans="2:65" s="1" customFormat="1" ht="38.25" customHeight="1">
      <c r="B130" s="32"/>
      <c r="C130" s="166" t="s">
        <v>189</v>
      </c>
      <c r="D130" s="166" t="s">
        <v>152</v>
      </c>
      <c r="E130" s="167" t="s">
        <v>190</v>
      </c>
      <c r="F130" s="234" t="s">
        <v>191</v>
      </c>
      <c r="G130" s="234"/>
      <c r="H130" s="234"/>
      <c r="I130" s="234"/>
      <c r="J130" s="168" t="s">
        <v>139</v>
      </c>
      <c r="K130" s="169">
        <v>4300</v>
      </c>
      <c r="L130" s="235">
        <v>164.56</v>
      </c>
      <c r="M130" s="235"/>
      <c r="N130" s="235">
        <f t="shared" si="10"/>
        <v>707608</v>
      </c>
      <c r="O130" s="233"/>
      <c r="P130" s="233"/>
      <c r="Q130" s="233"/>
      <c r="R130" s="34"/>
      <c r="T130" s="162" t="s">
        <v>20</v>
      </c>
      <c r="U130" s="41" t="s">
        <v>44</v>
      </c>
      <c r="V130" s="163">
        <v>0</v>
      </c>
      <c r="W130" s="163">
        <f t="shared" si="11"/>
        <v>0</v>
      </c>
      <c r="X130" s="163">
        <v>0</v>
      </c>
      <c r="Y130" s="163">
        <f t="shared" si="12"/>
        <v>0</v>
      </c>
      <c r="Z130" s="163">
        <v>0</v>
      </c>
      <c r="AA130" s="164">
        <f t="shared" si="13"/>
        <v>0</v>
      </c>
      <c r="AR130" s="19" t="s">
        <v>155</v>
      </c>
      <c r="AT130" s="19" t="s">
        <v>152</v>
      </c>
      <c r="AU130" s="19" t="s">
        <v>86</v>
      </c>
      <c r="AY130" s="19" t="s">
        <v>135</v>
      </c>
      <c r="BE130" s="165">
        <f t="shared" si="14"/>
        <v>707608</v>
      </c>
      <c r="BF130" s="165">
        <f t="shared" si="15"/>
        <v>0</v>
      </c>
      <c r="BG130" s="165">
        <f t="shared" si="16"/>
        <v>0</v>
      </c>
      <c r="BH130" s="165">
        <f t="shared" si="17"/>
        <v>0</v>
      </c>
      <c r="BI130" s="165">
        <f t="shared" si="18"/>
        <v>0</v>
      </c>
      <c r="BJ130" s="19" t="s">
        <v>86</v>
      </c>
      <c r="BK130" s="165">
        <f t="shared" si="19"/>
        <v>707608</v>
      </c>
      <c r="BL130" s="19" t="s">
        <v>155</v>
      </c>
      <c r="BM130" s="19" t="s">
        <v>192</v>
      </c>
    </row>
    <row r="131" spans="2:65" s="1" customFormat="1" ht="63.75" customHeight="1">
      <c r="B131" s="32"/>
      <c r="C131" s="166" t="s">
        <v>193</v>
      </c>
      <c r="D131" s="166" t="s">
        <v>152</v>
      </c>
      <c r="E131" s="167" t="s">
        <v>194</v>
      </c>
      <c r="F131" s="234" t="s">
        <v>195</v>
      </c>
      <c r="G131" s="234"/>
      <c r="H131" s="234"/>
      <c r="I131" s="234"/>
      <c r="J131" s="168" t="s">
        <v>145</v>
      </c>
      <c r="K131" s="169">
        <v>11</v>
      </c>
      <c r="L131" s="235">
        <v>2231.35</v>
      </c>
      <c r="M131" s="235"/>
      <c r="N131" s="235">
        <f t="shared" si="10"/>
        <v>24544.85</v>
      </c>
      <c r="O131" s="233"/>
      <c r="P131" s="233"/>
      <c r="Q131" s="233"/>
      <c r="R131" s="34"/>
      <c r="T131" s="162" t="s">
        <v>20</v>
      </c>
      <c r="U131" s="41" t="s">
        <v>44</v>
      </c>
      <c r="V131" s="163">
        <v>0</v>
      </c>
      <c r="W131" s="163">
        <f t="shared" si="11"/>
        <v>0</v>
      </c>
      <c r="X131" s="163">
        <v>0</v>
      </c>
      <c r="Y131" s="163">
        <f t="shared" si="12"/>
        <v>0</v>
      </c>
      <c r="Z131" s="163">
        <v>0</v>
      </c>
      <c r="AA131" s="164">
        <f t="shared" si="13"/>
        <v>0</v>
      </c>
      <c r="AR131" s="19" t="s">
        <v>155</v>
      </c>
      <c r="AT131" s="19" t="s">
        <v>152</v>
      </c>
      <c r="AU131" s="19" t="s">
        <v>86</v>
      </c>
      <c r="AY131" s="19" t="s">
        <v>135</v>
      </c>
      <c r="BE131" s="165">
        <f t="shared" si="14"/>
        <v>24544.85</v>
      </c>
      <c r="BF131" s="165">
        <f t="shared" si="15"/>
        <v>0</v>
      </c>
      <c r="BG131" s="165">
        <f t="shared" si="16"/>
        <v>0</v>
      </c>
      <c r="BH131" s="165">
        <f t="shared" si="17"/>
        <v>0</v>
      </c>
      <c r="BI131" s="165">
        <f t="shared" si="18"/>
        <v>0</v>
      </c>
      <c r="BJ131" s="19" t="s">
        <v>86</v>
      </c>
      <c r="BK131" s="165">
        <f t="shared" si="19"/>
        <v>24544.85</v>
      </c>
      <c r="BL131" s="19" t="s">
        <v>155</v>
      </c>
      <c r="BM131" s="19" t="s">
        <v>196</v>
      </c>
    </row>
    <row r="132" spans="2:65" s="1" customFormat="1" ht="63.75" customHeight="1">
      <c r="B132" s="32"/>
      <c r="C132" s="166" t="s">
        <v>197</v>
      </c>
      <c r="D132" s="166" t="s">
        <v>152</v>
      </c>
      <c r="E132" s="167" t="s">
        <v>198</v>
      </c>
      <c r="F132" s="234" t="s">
        <v>199</v>
      </c>
      <c r="G132" s="234"/>
      <c r="H132" s="234"/>
      <c r="I132" s="234"/>
      <c r="J132" s="168" t="s">
        <v>145</v>
      </c>
      <c r="K132" s="169">
        <v>15</v>
      </c>
      <c r="L132" s="235">
        <v>2624.08</v>
      </c>
      <c r="M132" s="235"/>
      <c r="N132" s="235">
        <f t="shared" si="10"/>
        <v>39361.199999999997</v>
      </c>
      <c r="O132" s="233"/>
      <c r="P132" s="233"/>
      <c r="Q132" s="233"/>
      <c r="R132" s="34"/>
      <c r="T132" s="162" t="s">
        <v>20</v>
      </c>
      <c r="U132" s="41" t="s">
        <v>44</v>
      </c>
      <c r="V132" s="163">
        <v>0</v>
      </c>
      <c r="W132" s="163">
        <f t="shared" si="11"/>
        <v>0</v>
      </c>
      <c r="X132" s="163">
        <v>0</v>
      </c>
      <c r="Y132" s="163">
        <f t="shared" si="12"/>
        <v>0</v>
      </c>
      <c r="Z132" s="163">
        <v>0</v>
      </c>
      <c r="AA132" s="164">
        <f t="shared" si="13"/>
        <v>0</v>
      </c>
      <c r="AR132" s="19" t="s">
        <v>155</v>
      </c>
      <c r="AT132" s="19" t="s">
        <v>152</v>
      </c>
      <c r="AU132" s="19" t="s">
        <v>86</v>
      </c>
      <c r="AY132" s="19" t="s">
        <v>135</v>
      </c>
      <c r="BE132" s="165">
        <f t="shared" si="14"/>
        <v>39361.199999999997</v>
      </c>
      <c r="BF132" s="165">
        <f t="shared" si="15"/>
        <v>0</v>
      </c>
      <c r="BG132" s="165">
        <f t="shared" si="16"/>
        <v>0</v>
      </c>
      <c r="BH132" s="165">
        <f t="shared" si="17"/>
        <v>0</v>
      </c>
      <c r="BI132" s="165">
        <f t="shared" si="18"/>
        <v>0</v>
      </c>
      <c r="BJ132" s="19" t="s">
        <v>86</v>
      </c>
      <c r="BK132" s="165">
        <f t="shared" si="19"/>
        <v>39361.199999999997</v>
      </c>
      <c r="BL132" s="19" t="s">
        <v>155</v>
      </c>
      <c r="BM132" s="19" t="s">
        <v>200</v>
      </c>
    </row>
    <row r="133" spans="2:65" s="1" customFormat="1" ht="38.25" customHeight="1">
      <c r="B133" s="32"/>
      <c r="C133" s="158" t="s">
        <v>201</v>
      </c>
      <c r="D133" s="158" t="s">
        <v>136</v>
      </c>
      <c r="E133" s="159" t="s">
        <v>202</v>
      </c>
      <c r="F133" s="232" t="s">
        <v>203</v>
      </c>
      <c r="G133" s="232"/>
      <c r="H133" s="232"/>
      <c r="I133" s="232"/>
      <c r="J133" s="160" t="s">
        <v>139</v>
      </c>
      <c r="K133" s="161">
        <v>11192</v>
      </c>
      <c r="L133" s="233">
        <v>18.670000000000002</v>
      </c>
      <c r="M133" s="233"/>
      <c r="N133" s="233">
        <f t="shared" si="10"/>
        <v>208954.64</v>
      </c>
      <c r="O133" s="233"/>
      <c r="P133" s="233"/>
      <c r="Q133" s="233"/>
      <c r="R133" s="34"/>
      <c r="T133" s="162" t="s">
        <v>20</v>
      </c>
      <c r="U133" s="41" t="s">
        <v>44</v>
      </c>
      <c r="V133" s="163">
        <v>0</v>
      </c>
      <c r="W133" s="163">
        <f t="shared" si="11"/>
        <v>0</v>
      </c>
      <c r="X133" s="163">
        <v>0</v>
      </c>
      <c r="Y133" s="163">
        <f t="shared" si="12"/>
        <v>0</v>
      </c>
      <c r="Z133" s="163">
        <v>0</v>
      </c>
      <c r="AA133" s="164">
        <f t="shared" si="13"/>
        <v>0</v>
      </c>
      <c r="AR133" s="19" t="s">
        <v>140</v>
      </c>
      <c r="AT133" s="19" t="s">
        <v>136</v>
      </c>
      <c r="AU133" s="19" t="s">
        <v>86</v>
      </c>
      <c r="AY133" s="19" t="s">
        <v>135</v>
      </c>
      <c r="BE133" s="165">
        <f t="shared" si="14"/>
        <v>208954.64</v>
      </c>
      <c r="BF133" s="165">
        <f t="shared" si="15"/>
        <v>0</v>
      </c>
      <c r="BG133" s="165">
        <f t="shared" si="16"/>
        <v>0</v>
      </c>
      <c r="BH133" s="165">
        <f t="shared" si="17"/>
        <v>0</v>
      </c>
      <c r="BI133" s="165">
        <f t="shared" si="18"/>
        <v>0</v>
      </c>
      <c r="BJ133" s="19" t="s">
        <v>86</v>
      </c>
      <c r="BK133" s="165">
        <f t="shared" si="19"/>
        <v>208954.64</v>
      </c>
      <c r="BL133" s="19" t="s">
        <v>140</v>
      </c>
      <c r="BM133" s="19" t="s">
        <v>204</v>
      </c>
    </row>
    <row r="134" spans="2:65" s="1" customFormat="1" ht="38.25" customHeight="1">
      <c r="B134" s="32"/>
      <c r="C134" s="158" t="s">
        <v>11</v>
      </c>
      <c r="D134" s="158" t="s">
        <v>136</v>
      </c>
      <c r="E134" s="159" t="s">
        <v>205</v>
      </c>
      <c r="F134" s="232" t="s">
        <v>206</v>
      </c>
      <c r="G134" s="232"/>
      <c r="H134" s="232"/>
      <c r="I134" s="232"/>
      <c r="J134" s="160" t="s">
        <v>139</v>
      </c>
      <c r="K134" s="161">
        <v>712</v>
      </c>
      <c r="L134" s="233">
        <v>22.71</v>
      </c>
      <c r="M134" s="233"/>
      <c r="N134" s="233">
        <f t="shared" si="10"/>
        <v>16169.52</v>
      </c>
      <c r="O134" s="233"/>
      <c r="P134" s="233"/>
      <c r="Q134" s="233"/>
      <c r="R134" s="34"/>
      <c r="T134" s="162" t="s">
        <v>20</v>
      </c>
      <c r="U134" s="41" t="s">
        <v>44</v>
      </c>
      <c r="V134" s="163">
        <v>0</v>
      </c>
      <c r="W134" s="163">
        <f t="shared" si="11"/>
        <v>0</v>
      </c>
      <c r="X134" s="163">
        <v>0</v>
      </c>
      <c r="Y134" s="163">
        <f t="shared" si="12"/>
        <v>0</v>
      </c>
      <c r="Z134" s="163">
        <v>0</v>
      </c>
      <c r="AA134" s="164">
        <f t="shared" si="13"/>
        <v>0</v>
      </c>
      <c r="AR134" s="19" t="s">
        <v>140</v>
      </c>
      <c r="AT134" s="19" t="s">
        <v>136</v>
      </c>
      <c r="AU134" s="19" t="s">
        <v>86</v>
      </c>
      <c r="AY134" s="19" t="s">
        <v>135</v>
      </c>
      <c r="BE134" s="165">
        <f t="shared" si="14"/>
        <v>16169.52</v>
      </c>
      <c r="BF134" s="165">
        <f t="shared" si="15"/>
        <v>0</v>
      </c>
      <c r="BG134" s="165">
        <f t="shared" si="16"/>
        <v>0</v>
      </c>
      <c r="BH134" s="165">
        <f t="shared" si="17"/>
        <v>0</v>
      </c>
      <c r="BI134" s="165">
        <f t="shared" si="18"/>
        <v>0</v>
      </c>
      <c r="BJ134" s="19" t="s">
        <v>86</v>
      </c>
      <c r="BK134" s="165">
        <f t="shared" si="19"/>
        <v>16169.52</v>
      </c>
      <c r="BL134" s="19" t="s">
        <v>140</v>
      </c>
      <c r="BM134" s="19" t="s">
        <v>207</v>
      </c>
    </row>
    <row r="135" spans="2:65" s="1" customFormat="1" ht="38.25" customHeight="1">
      <c r="B135" s="32"/>
      <c r="C135" s="158" t="s">
        <v>208</v>
      </c>
      <c r="D135" s="158" t="s">
        <v>136</v>
      </c>
      <c r="E135" s="159" t="s">
        <v>209</v>
      </c>
      <c r="F135" s="232" t="s">
        <v>210</v>
      </c>
      <c r="G135" s="232"/>
      <c r="H135" s="232"/>
      <c r="I135" s="232"/>
      <c r="J135" s="160" t="s">
        <v>139</v>
      </c>
      <c r="K135" s="161">
        <v>4300</v>
      </c>
      <c r="L135" s="233">
        <v>29.48</v>
      </c>
      <c r="M135" s="233"/>
      <c r="N135" s="233">
        <f t="shared" si="10"/>
        <v>126764</v>
      </c>
      <c r="O135" s="233"/>
      <c r="P135" s="233"/>
      <c r="Q135" s="233"/>
      <c r="R135" s="34"/>
      <c r="T135" s="162" t="s">
        <v>20</v>
      </c>
      <c r="U135" s="41" t="s">
        <v>44</v>
      </c>
      <c r="V135" s="163">
        <v>0</v>
      </c>
      <c r="W135" s="163">
        <f t="shared" si="11"/>
        <v>0</v>
      </c>
      <c r="X135" s="163">
        <v>0</v>
      </c>
      <c r="Y135" s="163">
        <f t="shared" si="12"/>
        <v>0</v>
      </c>
      <c r="Z135" s="163">
        <v>0</v>
      </c>
      <c r="AA135" s="164">
        <f t="shared" si="13"/>
        <v>0</v>
      </c>
      <c r="AR135" s="19" t="s">
        <v>140</v>
      </c>
      <c r="AT135" s="19" t="s">
        <v>136</v>
      </c>
      <c r="AU135" s="19" t="s">
        <v>86</v>
      </c>
      <c r="AY135" s="19" t="s">
        <v>135</v>
      </c>
      <c r="BE135" s="165">
        <f t="shared" si="14"/>
        <v>126764</v>
      </c>
      <c r="BF135" s="165">
        <f t="shared" si="15"/>
        <v>0</v>
      </c>
      <c r="BG135" s="165">
        <f t="shared" si="16"/>
        <v>0</v>
      </c>
      <c r="BH135" s="165">
        <f t="shared" si="17"/>
        <v>0</v>
      </c>
      <c r="BI135" s="165">
        <f t="shared" si="18"/>
        <v>0</v>
      </c>
      <c r="BJ135" s="19" t="s">
        <v>86</v>
      </c>
      <c r="BK135" s="165">
        <f t="shared" si="19"/>
        <v>126764</v>
      </c>
      <c r="BL135" s="19" t="s">
        <v>140</v>
      </c>
      <c r="BM135" s="19" t="s">
        <v>211</v>
      </c>
    </row>
    <row r="136" spans="2:65" s="1" customFormat="1" ht="25.5" customHeight="1">
      <c r="B136" s="32"/>
      <c r="C136" s="158" t="s">
        <v>212</v>
      </c>
      <c r="D136" s="158" t="s">
        <v>136</v>
      </c>
      <c r="E136" s="159" t="s">
        <v>213</v>
      </c>
      <c r="F136" s="232" t="s">
        <v>214</v>
      </c>
      <c r="G136" s="232"/>
      <c r="H136" s="232"/>
      <c r="I136" s="232"/>
      <c r="J136" s="160" t="s">
        <v>139</v>
      </c>
      <c r="K136" s="161">
        <v>7780</v>
      </c>
      <c r="L136" s="233">
        <v>41.5</v>
      </c>
      <c r="M136" s="233"/>
      <c r="N136" s="233">
        <f t="shared" si="10"/>
        <v>322870</v>
      </c>
      <c r="O136" s="233"/>
      <c r="P136" s="233"/>
      <c r="Q136" s="233"/>
      <c r="R136" s="34"/>
      <c r="T136" s="162" t="s">
        <v>20</v>
      </c>
      <c r="U136" s="41" t="s">
        <v>44</v>
      </c>
      <c r="V136" s="163">
        <v>0</v>
      </c>
      <c r="W136" s="163">
        <f t="shared" si="11"/>
        <v>0</v>
      </c>
      <c r="X136" s="163">
        <v>0</v>
      </c>
      <c r="Y136" s="163">
        <f t="shared" si="12"/>
        <v>0</v>
      </c>
      <c r="Z136" s="163">
        <v>0</v>
      </c>
      <c r="AA136" s="164">
        <f t="shared" si="13"/>
        <v>0</v>
      </c>
      <c r="AR136" s="19" t="s">
        <v>140</v>
      </c>
      <c r="AT136" s="19" t="s">
        <v>136</v>
      </c>
      <c r="AU136" s="19" t="s">
        <v>86</v>
      </c>
      <c r="AY136" s="19" t="s">
        <v>135</v>
      </c>
      <c r="BE136" s="165">
        <f t="shared" si="14"/>
        <v>322870</v>
      </c>
      <c r="BF136" s="165">
        <f t="shared" si="15"/>
        <v>0</v>
      </c>
      <c r="BG136" s="165">
        <f t="shared" si="16"/>
        <v>0</v>
      </c>
      <c r="BH136" s="165">
        <f t="shared" si="17"/>
        <v>0</v>
      </c>
      <c r="BI136" s="165">
        <f t="shared" si="18"/>
        <v>0</v>
      </c>
      <c r="BJ136" s="19" t="s">
        <v>86</v>
      </c>
      <c r="BK136" s="165">
        <f t="shared" si="19"/>
        <v>322870</v>
      </c>
      <c r="BL136" s="19" t="s">
        <v>140</v>
      </c>
      <c r="BM136" s="19" t="s">
        <v>215</v>
      </c>
    </row>
    <row r="137" spans="2:65" s="1" customFormat="1" ht="38.25" customHeight="1">
      <c r="B137" s="32"/>
      <c r="C137" s="158" t="s">
        <v>216</v>
      </c>
      <c r="D137" s="158" t="s">
        <v>136</v>
      </c>
      <c r="E137" s="159" t="s">
        <v>217</v>
      </c>
      <c r="F137" s="232" t="s">
        <v>218</v>
      </c>
      <c r="G137" s="232"/>
      <c r="H137" s="232"/>
      <c r="I137" s="232"/>
      <c r="J137" s="160" t="s">
        <v>145</v>
      </c>
      <c r="K137" s="161">
        <v>11</v>
      </c>
      <c r="L137" s="233">
        <v>3352.44</v>
      </c>
      <c r="M137" s="233"/>
      <c r="N137" s="233">
        <f t="shared" si="10"/>
        <v>36876.839999999997</v>
      </c>
      <c r="O137" s="233"/>
      <c r="P137" s="233"/>
      <c r="Q137" s="233"/>
      <c r="R137" s="34"/>
      <c r="T137" s="162" t="s">
        <v>20</v>
      </c>
      <c r="U137" s="41" t="s">
        <v>44</v>
      </c>
      <c r="V137" s="163">
        <v>0</v>
      </c>
      <c r="W137" s="163">
        <f t="shared" si="11"/>
        <v>0</v>
      </c>
      <c r="X137" s="163">
        <v>0</v>
      </c>
      <c r="Y137" s="163">
        <f t="shared" si="12"/>
        <v>0</v>
      </c>
      <c r="Z137" s="163">
        <v>0</v>
      </c>
      <c r="AA137" s="164">
        <f t="shared" si="13"/>
        <v>0</v>
      </c>
      <c r="AR137" s="19" t="s">
        <v>140</v>
      </c>
      <c r="AT137" s="19" t="s">
        <v>136</v>
      </c>
      <c r="AU137" s="19" t="s">
        <v>86</v>
      </c>
      <c r="AY137" s="19" t="s">
        <v>135</v>
      </c>
      <c r="BE137" s="165">
        <f t="shared" si="14"/>
        <v>36876.839999999997</v>
      </c>
      <c r="BF137" s="165">
        <f t="shared" si="15"/>
        <v>0</v>
      </c>
      <c r="BG137" s="165">
        <f t="shared" si="16"/>
        <v>0</v>
      </c>
      <c r="BH137" s="165">
        <f t="shared" si="17"/>
        <v>0</v>
      </c>
      <c r="BI137" s="165">
        <f t="shared" si="18"/>
        <v>0</v>
      </c>
      <c r="BJ137" s="19" t="s">
        <v>86</v>
      </c>
      <c r="BK137" s="165">
        <f t="shared" si="19"/>
        <v>36876.839999999997</v>
      </c>
      <c r="BL137" s="19" t="s">
        <v>140</v>
      </c>
      <c r="BM137" s="19" t="s">
        <v>219</v>
      </c>
    </row>
    <row r="138" spans="2:65" s="1" customFormat="1" ht="38.25" customHeight="1">
      <c r="B138" s="32"/>
      <c r="C138" s="158" t="s">
        <v>220</v>
      </c>
      <c r="D138" s="158" t="s">
        <v>136</v>
      </c>
      <c r="E138" s="159" t="s">
        <v>221</v>
      </c>
      <c r="F138" s="232" t="s">
        <v>222</v>
      </c>
      <c r="G138" s="232"/>
      <c r="H138" s="232"/>
      <c r="I138" s="232"/>
      <c r="J138" s="160" t="s">
        <v>145</v>
      </c>
      <c r="K138" s="161">
        <v>15</v>
      </c>
      <c r="L138" s="233">
        <v>4291.5600000000004</v>
      </c>
      <c r="M138" s="233"/>
      <c r="N138" s="233">
        <f t="shared" si="10"/>
        <v>64373.4</v>
      </c>
      <c r="O138" s="233"/>
      <c r="P138" s="233"/>
      <c r="Q138" s="233"/>
      <c r="R138" s="34"/>
      <c r="T138" s="162" t="s">
        <v>20</v>
      </c>
      <c r="U138" s="170" t="s">
        <v>44</v>
      </c>
      <c r="V138" s="171">
        <v>0</v>
      </c>
      <c r="W138" s="171">
        <f t="shared" si="11"/>
        <v>0</v>
      </c>
      <c r="X138" s="171">
        <v>0</v>
      </c>
      <c r="Y138" s="171">
        <f t="shared" si="12"/>
        <v>0</v>
      </c>
      <c r="Z138" s="171">
        <v>0</v>
      </c>
      <c r="AA138" s="172">
        <f t="shared" si="13"/>
        <v>0</v>
      </c>
      <c r="AR138" s="19" t="s">
        <v>140</v>
      </c>
      <c r="AT138" s="19" t="s">
        <v>136</v>
      </c>
      <c r="AU138" s="19" t="s">
        <v>86</v>
      </c>
      <c r="AY138" s="19" t="s">
        <v>135</v>
      </c>
      <c r="BE138" s="165">
        <f t="shared" si="14"/>
        <v>64373.4</v>
      </c>
      <c r="BF138" s="165">
        <f t="shared" si="15"/>
        <v>0</v>
      </c>
      <c r="BG138" s="165">
        <f t="shared" si="16"/>
        <v>0</v>
      </c>
      <c r="BH138" s="165">
        <f t="shared" si="17"/>
        <v>0</v>
      </c>
      <c r="BI138" s="165">
        <f t="shared" si="18"/>
        <v>0</v>
      </c>
      <c r="BJ138" s="19" t="s">
        <v>86</v>
      </c>
      <c r="BK138" s="165">
        <f t="shared" si="19"/>
        <v>64373.4</v>
      </c>
      <c r="BL138" s="19" t="s">
        <v>140</v>
      </c>
      <c r="BM138" s="19" t="s">
        <v>223</v>
      </c>
    </row>
    <row r="139" spans="2:65" s="1" customFormat="1" ht="6.95" customHeight="1"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8"/>
    </row>
  </sheetData>
  <sheetProtection algorithmName="SHA-512" hashValue="EMpYjbF2/azqt3hMjFNdyHVrMGFPHi/ZThempECe9ngQNNfiD9HgYStKDiMni43DqREjBcgmcFWpiaY9yxN1QA==" saltValue="U411xG9qOxr8/hzXXQcmfUifZYeajzIzUAStTk978HboC80b7xX5rJMmLPJYOPE24cP7B+dMIgw83zdhJ/PSsQ==" spinCount="10" sheet="1" objects="1" scenarios="1" formatColumns="0" formatRows="0"/>
  <mergeCells count="123">
    <mergeCell ref="H1:K1"/>
    <mergeCell ref="S2:AC2"/>
    <mergeCell ref="F137:I137"/>
    <mergeCell ref="L137:M137"/>
    <mergeCell ref="N137:Q137"/>
    <mergeCell ref="F138:I138"/>
    <mergeCell ref="L138:M138"/>
    <mergeCell ref="N138:Q138"/>
    <mergeCell ref="N114:Q114"/>
    <mergeCell ref="N115:Q115"/>
    <mergeCell ref="N116:Q116"/>
    <mergeCell ref="N124:Q124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hyperlinks>
    <hyperlink ref="F1:G1" location="C2" display="1) Krycí list rozpočtu"/>
    <hyperlink ref="H1:K1" location="C87" display="2) Rekapitulace rozpočtu"/>
    <hyperlink ref="L1" location="C11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6"/>
  <sheetViews>
    <sheetView showGridLines="0" tabSelected="1" workbookViewId="0">
      <pane ySplit="1" topLeftCell="A34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100</v>
      </c>
      <c r="G1" s="14"/>
      <c r="H1" s="243" t="s">
        <v>101</v>
      </c>
      <c r="I1" s="243"/>
      <c r="J1" s="243"/>
      <c r="K1" s="243"/>
      <c r="L1" s="14" t="s">
        <v>102</v>
      </c>
      <c r="M1" s="12"/>
      <c r="N1" s="12"/>
      <c r="O1" s="13" t="s">
        <v>103</v>
      </c>
      <c r="P1" s="12"/>
      <c r="Q1" s="12"/>
      <c r="R1" s="12"/>
      <c r="S1" s="14" t="s">
        <v>104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14" t="s">
        <v>8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  <c r="AT2" s="19" t="s">
        <v>95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91</v>
      </c>
    </row>
    <row r="4" spans="1:66" ht="36.950000000000003" customHeight="1">
      <c r="B4" s="23"/>
      <c r="C4" s="175" t="s">
        <v>105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4"/>
      <c r="T4" s="18" t="s">
        <v>13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16" t="str">
        <f>'Rekapitulace stavby'!K6</f>
        <v>Oprava kabelizace v traťovém úseku Nedvědice - Rožná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5"/>
      <c r="R6" s="24"/>
    </row>
    <row r="7" spans="1:66" ht="25.35" customHeight="1">
      <c r="B7" s="23"/>
      <c r="C7" s="25"/>
      <c r="D7" s="29" t="s">
        <v>106</v>
      </c>
      <c r="E7" s="25"/>
      <c r="F7" s="216" t="s">
        <v>107</v>
      </c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25"/>
      <c r="R7" s="24"/>
    </row>
    <row r="8" spans="1:66" s="1" customFormat="1" ht="32.85" customHeight="1">
      <c r="B8" s="32"/>
      <c r="C8" s="33"/>
      <c r="D8" s="28" t="s">
        <v>108</v>
      </c>
      <c r="E8" s="33"/>
      <c r="F8" s="179" t="s">
        <v>224</v>
      </c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33"/>
      <c r="R8" s="34"/>
    </row>
    <row r="9" spans="1:66" s="1" customFormat="1" ht="14.45" customHeight="1">
      <c r="B9" s="32"/>
      <c r="C9" s="33"/>
      <c r="D9" s="29" t="s">
        <v>19</v>
      </c>
      <c r="E9" s="33"/>
      <c r="F9" s="27" t="s">
        <v>20</v>
      </c>
      <c r="G9" s="33"/>
      <c r="H9" s="33"/>
      <c r="I9" s="33"/>
      <c r="J9" s="33"/>
      <c r="K9" s="33"/>
      <c r="L9" s="33"/>
      <c r="M9" s="29" t="s">
        <v>21</v>
      </c>
      <c r="N9" s="33"/>
      <c r="O9" s="27" t="s">
        <v>20</v>
      </c>
      <c r="P9" s="33"/>
      <c r="Q9" s="33"/>
      <c r="R9" s="34"/>
    </row>
    <row r="10" spans="1:66" s="1" customFormat="1" ht="14.45" customHeight="1">
      <c r="B10" s="32"/>
      <c r="C10" s="33"/>
      <c r="D10" s="29" t="s">
        <v>22</v>
      </c>
      <c r="E10" s="33"/>
      <c r="F10" s="27" t="s">
        <v>23</v>
      </c>
      <c r="G10" s="33"/>
      <c r="H10" s="33"/>
      <c r="I10" s="33"/>
      <c r="J10" s="33"/>
      <c r="K10" s="33"/>
      <c r="L10" s="33"/>
      <c r="M10" s="29" t="s">
        <v>24</v>
      </c>
      <c r="N10" s="33"/>
      <c r="O10" s="219" t="str">
        <f>'Rekapitulace stavby'!AN8</f>
        <v>26.10.2017</v>
      </c>
      <c r="P10" s="219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26</v>
      </c>
      <c r="E12" s="33"/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177" t="str">
        <f>IF('Rekapitulace stavby'!AN10="","",'Rekapitulace stavby'!AN10)</f>
        <v>70994234</v>
      </c>
      <c r="P12" s="177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IF('Rekapitulace stavby'!E11="","",'Rekapitulace stavby'!E11)</f>
        <v>Správa železniční dopravní cesty,státní organizace</v>
      </c>
      <c r="F13" s="33"/>
      <c r="G13" s="33"/>
      <c r="H13" s="33"/>
      <c r="I13" s="33"/>
      <c r="J13" s="33"/>
      <c r="K13" s="33"/>
      <c r="L13" s="33"/>
      <c r="M13" s="29" t="s">
        <v>30</v>
      </c>
      <c r="N13" s="33"/>
      <c r="O13" s="177" t="str">
        <f>IF('Rekapitulace stavby'!AN11="","",'Rekapitulace stavby'!AN11)</f>
        <v>CZ70994234</v>
      </c>
      <c r="P13" s="177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32</v>
      </c>
      <c r="E15" s="33"/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177" t="str">
        <f>IF('Rekapitulace stavby'!AN13="","",'Rekapitulace stavby'!AN13)</f>
        <v>26245507</v>
      </c>
      <c r="P15" s="177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IF('Rekapitulace stavby'!E14="","",'Rekapitulace stavby'!E14)</f>
        <v>AK signal Brno a.s.</v>
      </c>
      <c r="F16" s="33"/>
      <c r="G16" s="33"/>
      <c r="H16" s="33"/>
      <c r="I16" s="33"/>
      <c r="J16" s="33"/>
      <c r="K16" s="33"/>
      <c r="L16" s="33"/>
      <c r="M16" s="29" t="s">
        <v>30</v>
      </c>
      <c r="N16" s="33"/>
      <c r="O16" s="177" t="str">
        <f>IF('Rekapitulace stavby'!AN14="","",'Rekapitulace stavby'!AN14)</f>
        <v>CZ26245507</v>
      </c>
      <c r="P16" s="177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36</v>
      </c>
      <c r="E18" s="33"/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177" t="str">
        <f>IF('Rekapitulace stavby'!AN16="","",'Rekapitulace stavby'!AN16)</f>
        <v/>
      </c>
      <c r="P18" s="177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IF('Rekapitulace stavby'!E17="","",'Rekapitulace stavby'!E17)</f>
        <v xml:space="preserve"> </v>
      </c>
      <c r="F19" s="33"/>
      <c r="G19" s="33"/>
      <c r="H19" s="33"/>
      <c r="I19" s="33"/>
      <c r="J19" s="33"/>
      <c r="K19" s="33"/>
      <c r="L19" s="33"/>
      <c r="M19" s="29" t="s">
        <v>30</v>
      </c>
      <c r="N19" s="33"/>
      <c r="O19" s="177" t="str">
        <f>IF('Rekapitulace stavby'!AN17="","",'Rekapitulace stavby'!AN17)</f>
        <v/>
      </c>
      <c r="P19" s="177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38</v>
      </c>
      <c r="E21" s="33"/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177" t="str">
        <f>IF('Rekapitulace stavby'!AN19="","",'Rekapitulace stavby'!AN19)</f>
        <v/>
      </c>
      <c r="P21" s="177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IF('Rekapitulace stavby'!E20="","",'Rekapitulace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30</v>
      </c>
      <c r="N22" s="33"/>
      <c r="O22" s="177" t="str">
        <f>IF('Rekapitulace stavby'!AN20="","",'Rekapitulace stavby'!AN20)</f>
        <v/>
      </c>
      <c r="P22" s="177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39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180" t="s">
        <v>20</v>
      </c>
      <c r="F25" s="180"/>
      <c r="G25" s="180"/>
      <c r="H25" s="180"/>
      <c r="I25" s="180"/>
      <c r="J25" s="180"/>
      <c r="K25" s="180"/>
      <c r="L25" s="180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17" t="s">
        <v>110</v>
      </c>
      <c r="E28" s="33"/>
      <c r="F28" s="33"/>
      <c r="G28" s="33"/>
      <c r="H28" s="33"/>
      <c r="I28" s="33"/>
      <c r="J28" s="33"/>
      <c r="K28" s="33"/>
      <c r="L28" s="33"/>
      <c r="M28" s="181">
        <f>N89</f>
        <v>4971390.3</v>
      </c>
      <c r="N28" s="181"/>
      <c r="O28" s="181"/>
      <c r="P28" s="181"/>
      <c r="Q28" s="33"/>
      <c r="R28" s="34"/>
    </row>
    <row r="29" spans="2:18" s="1" customFormat="1" ht="14.45" customHeight="1">
      <c r="B29" s="32"/>
      <c r="C29" s="33"/>
      <c r="D29" s="31" t="s">
        <v>111</v>
      </c>
      <c r="E29" s="33"/>
      <c r="F29" s="33"/>
      <c r="G29" s="33"/>
      <c r="H29" s="33"/>
      <c r="I29" s="33"/>
      <c r="J29" s="33"/>
      <c r="K29" s="33"/>
      <c r="L29" s="33"/>
      <c r="M29" s="181">
        <f>N95</f>
        <v>0</v>
      </c>
      <c r="N29" s="181"/>
      <c r="O29" s="181"/>
      <c r="P29" s="181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8" t="s">
        <v>42</v>
      </c>
      <c r="E31" s="33"/>
      <c r="F31" s="33"/>
      <c r="G31" s="33"/>
      <c r="H31" s="33"/>
      <c r="I31" s="33"/>
      <c r="J31" s="33"/>
      <c r="K31" s="33"/>
      <c r="L31" s="33"/>
      <c r="M31" s="220">
        <f>ROUND(M28+M29,2)</f>
        <v>4971390.3</v>
      </c>
      <c r="N31" s="218"/>
      <c r="O31" s="218"/>
      <c r="P31" s="218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43</v>
      </c>
      <c r="E33" s="39" t="s">
        <v>44</v>
      </c>
      <c r="F33" s="40">
        <v>0.21</v>
      </c>
      <c r="G33" s="119" t="s">
        <v>45</v>
      </c>
      <c r="H33" s="221">
        <f>ROUND((SUM(BE95:BE96)+SUM(BE115:BE135)), 2)</f>
        <v>4971390.3</v>
      </c>
      <c r="I33" s="218"/>
      <c r="J33" s="218"/>
      <c r="K33" s="33"/>
      <c r="L33" s="33"/>
      <c r="M33" s="221">
        <f>ROUND(ROUND((SUM(BE95:BE96)+SUM(BE115:BE135)), 2)*F33, 2)</f>
        <v>1043991.96</v>
      </c>
      <c r="N33" s="218"/>
      <c r="O33" s="218"/>
      <c r="P33" s="218"/>
      <c r="Q33" s="33"/>
      <c r="R33" s="34"/>
    </row>
    <row r="34" spans="2:18" s="1" customFormat="1" ht="14.45" customHeight="1">
      <c r="B34" s="32"/>
      <c r="C34" s="33"/>
      <c r="D34" s="33"/>
      <c r="E34" s="39" t="s">
        <v>46</v>
      </c>
      <c r="F34" s="40">
        <v>0.15</v>
      </c>
      <c r="G34" s="119" t="s">
        <v>45</v>
      </c>
      <c r="H34" s="221">
        <f>ROUND((SUM(BF95:BF96)+SUM(BF115:BF135)), 2)</f>
        <v>0</v>
      </c>
      <c r="I34" s="218"/>
      <c r="J34" s="218"/>
      <c r="K34" s="33"/>
      <c r="L34" s="33"/>
      <c r="M34" s="221">
        <f>ROUND(ROUND((SUM(BF95:BF96)+SUM(BF115:BF135)), 2)*F34, 2)</f>
        <v>0</v>
      </c>
      <c r="N34" s="218"/>
      <c r="O34" s="218"/>
      <c r="P34" s="218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47</v>
      </c>
      <c r="F35" s="40">
        <v>0.21</v>
      </c>
      <c r="G35" s="119" t="s">
        <v>45</v>
      </c>
      <c r="H35" s="221">
        <f>ROUND((SUM(BG95:BG96)+SUM(BG115:BG135)), 2)</f>
        <v>0</v>
      </c>
      <c r="I35" s="218"/>
      <c r="J35" s="218"/>
      <c r="K35" s="33"/>
      <c r="L35" s="33"/>
      <c r="M35" s="221">
        <v>0</v>
      </c>
      <c r="N35" s="218"/>
      <c r="O35" s="218"/>
      <c r="P35" s="218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48</v>
      </c>
      <c r="F36" s="40">
        <v>0.15</v>
      </c>
      <c r="G36" s="119" t="s">
        <v>45</v>
      </c>
      <c r="H36" s="221">
        <f>ROUND((SUM(BH95:BH96)+SUM(BH115:BH135)), 2)</f>
        <v>0</v>
      </c>
      <c r="I36" s="218"/>
      <c r="J36" s="218"/>
      <c r="K36" s="33"/>
      <c r="L36" s="33"/>
      <c r="M36" s="221">
        <v>0</v>
      </c>
      <c r="N36" s="218"/>
      <c r="O36" s="218"/>
      <c r="P36" s="218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49</v>
      </c>
      <c r="F37" s="40">
        <v>0</v>
      </c>
      <c r="G37" s="119" t="s">
        <v>45</v>
      </c>
      <c r="H37" s="221">
        <f>ROUND((SUM(BI95:BI96)+SUM(BI115:BI135)), 2)</f>
        <v>0</v>
      </c>
      <c r="I37" s="218"/>
      <c r="J37" s="218"/>
      <c r="K37" s="33"/>
      <c r="L37" s="33"/>
      <c r="M37" s="221">
        <v>0</v>
      </c>
      <c r="N37" s="218"/>
      <c r="O37" s="218"/>
      <c r="P37" s="218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15"/>
      <c r="D39" s="120" t="s">
        <v>50</v>
      </c>
      <c r="E39" s="76"/>
      <c r="F39" s="76"/>
      <c r="G39" s="121" t="s">
        <v>51</v>
      </c>
      <c r="H39" s="122" t="s">
        <v>52</v>
      </c>
      <c r="I39" s="76"/>
      <c r="J39" s="76"/>
      <c r="K39" s="76"/>
      <c r="L39" s="222">
        <f>SUM(M31:M37)</f>
        <v>6015382.2599999998</v>
      </c>
      <c r="M39" s="222"/>
      <c r="N39" s="222"/>
      <c r="O39" s="222"/>
      <c r="P39" s="223"/>
      <c r="Q39" s="115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ht="13.5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 ht="13.5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 ht="13.5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 ht="13.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 ht="13.5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 ht="13.5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 ht="13.5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 ht="13.5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>
      <c r="B50" s="32"/>
      <c r="C50" s="33"/>
      <c r="D50" s="47" t="s">
        <v>53</v>
      </c>
      <c r="E50" s="48"/>
      <c r="F50" s="48"/>
      <c r="G50" s="48"/>
      <c r="H50" s="49"/>
      <c r="I50" s="33"/>
      <c r="J50" s="47" t="s">
        <v>54</v>
      </c>
      <c r="K50" s="48"/>
      <c r="L50" s="48"/>
      <c r="M50" s="48"/>
      <c r="N50" s="48"/>
      <c r="O50" s="48"/>
      <c r="P50" s="49"/>
      <c r="Q50" s="33"/>
      <c r="R50" s="34"/>
    </row>
    <row r="51" spans="2:18" ht="13.5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 ht="13.5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 ht="13.5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 ht="13.5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 ht="13.5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 ht="13.5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 ht="13.5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 ht="13.5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>
      <c r="B59" s="32"/>
      <c r="C59" s="33"/>
      <c r="D59" s="52" t="s">
        <v>55</v>
      </c>
      <c r="E59" s="53"/>
      <c r="F59" s="53"/>
      <c r="G59" s="54" t="s">
        <v>56</v>
      </c>
      <c r="H59" s="55"/>
      <c r="I59" s="33"/>
      <c r="J59" s="52" t="s">
        <v>55</v>
      </c>
      <c r="K59" s="53"/>
      <c r="L59" s="53"/>
      <c r="M59" s="53"/>
      <c r="N59" s="54" t="s">
        <v>56</v>
      </c>
      <c r="O59" s="53"/>
      <c r="P59" s="55"/>
      <c r="Q59" s="33"/>
      <c r="R59" s="34"/>
    </row>
    <row r="60" spans="2:18" ht="13.5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>
      <c r="B61" s="32"/>
      <c r="C61" s="33"/>
      <c r="D61" s="47" t="s">
        <v>57</v>
      </c>
      <c r="E61" s="48"/>
      <c r="F61" s="48"/>
      <c r="G61" s="48"/>
      <c r="H61" s="49"/>
      <c r="I61" s="33"/>
      <c r="J61" s="47" t="s">
        <v>58</v>
      </c>
      <c r="K61" s="48"/>
      <c r="L61" s="48"/>
      <c r="M61" s="48"/>
      <c r="N61" s="48"/>
      <c r="O61" s="48"/>
      <c r="P61" s="49"/>
      <c r="Q61" s="33"/>
      <c r="R61" s="34"/>
    </row>
    <row r="62" spans="2:18" ht="13.5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 ht="13.5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 ht="13.5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 ht="13.5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 ht="13.5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 ht="13.5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 ht="13.5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 ht="13.5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>
      <c r="B70" s="32"/>
      <c r="C70" s="33"/>
      <c r="D70" s="52" t="s">
        <v>55</v>
      </c>
      <c r="E70" s="53"/>
      <c r="F70" s="53"/>
      <c r="G70" s="54" t="s">
        <v>56</v>
      </c>
      <c r="H70" s="55"/>
      <c r="I70" s="33"/>
      <c r="J70" s="52" t="s">
        <v>55</v>
      </c>
      <c r="K70" s="53"/>
      <c r="L70" s="53"/>
      <c r="M70" s="53"/>
      <c r="N70" s="54" t="s">
        <v>56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50000000000003" customHeight="1">
      <c r="B76" s="32"/>
      <c r="C76" s="175" t="s">
        <v>112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4"/>
      <c r="T76" s="126"/>
      <c r="U76" s="126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16" t="str">
        <f>F6</f>
        <v>Oprava kabelizace v traťovém úseku Nedvědice - Rožná</v>
      </c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33"/>
      <c r="R78" s="34"/>
      <c r="T78" s="126"/>
      <c r="U78" s="126"/>
    </row>
    <row r="79" spans="2:21" ht="30" customHeight="1">
      <c r="B79" s="23"/>
      <c r="C79" s="29" t="s">
        <v>106</v>
      </c>
      <c r="D79" s="25"/>
      <c r="E79" s="25"/>
      <c r="F79" s="216" t="s">
        <v>107</v>
      </c>
      <c r="G79" s="178"/>
      <c r="H79" s="178"/>
      <c r="I79" s="178"/>
      <c r="J79" s="178"/>
      <c r="K79" s="178"/>
      <c r="L79" s="178"/>
      <c r="M79" s="178"/>
      <c r="N79" s="178"/>
      <c r="O79" s="178"/>
      <c r="P79" s="178"/>
      <c r="Q79" s="25"/>
      <c r="R79" s="24"/>
      <c r="T79" s="127"/>
      <c r="U79" s="127"/>
    </row>
    <row r="80" spans="2:21" s="1" customFormat="1" ht="36.950000000000003" customHeight="1">
      <c r="B80" s="32"/>
      <c r="C80" s="66" t="s">
        <v>108</v>
      </c>
      <c r="D80" s="33"/>
      <c r="E80" s="33"/>
      <c r="F80" s="191" t="str">
        <f>F8</f>
        <v>02 - dle ÚRS</v>
      </c>
      <c r="G80" s="218"/>
      <c r="H80" s="218"/>
      <c r="I80" s="218"/>
      <c r="J80" s="218"/>
      <c r="K80" s="218"/>
      <c r="L80" s="218"/>
      <c r="M80" s="218"/>
      <c r="N80" s="218"/>
      <c r="O80" s="218"/>
      <c r="P80" s="218"/>
      <c r="Q80" s="33"/>
      <c r="R80" s="34"/>
      <c r="T80" s="126"/>
      <c r="U80" s="126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26"/>
      <c r="U81" s="126"/>
    </row>
    <row r="82" spans="2:47" s="1" customFormat="1" ht="18" customHeight="1">
      <c r="B82" s="32"/>
      <c r="C82" s="29" t="s">
        <v>22</v>
      </c>
      <c r="D82" s="33"/>
      <c r="E82" s="33"/>
      <c r="F82" s="27" t="str">
        <f>F10</f>
        <v xml:space="preserve"> </v>
      </c>
      <c r="G82" s="33"/>
      <c r="H82" s="33"/>
      <c r="I82" s="33"/>
      <c r="J82" s="33"/>
      <c r="K82" s="29" t="s">
        <v>24</v>
      </c>
      <c r="L82" s="33"/>
      <c r="M82" s="219" t="str">
        <f>IF(O10="","",O10)</f>
        <v>26.10.2017</v>
      </c>
      <c r="N82" s="219"/>
      <c r="O82" s="219"/>
      <c r="P82" s="219"/>
      <c r="Q82" s="33"/>
      <c r="R82" s="34"/>
      <c r="T82" s="126"/>
      <c r="U82" s="126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  <c r="T83" s="126"/>
      <c r="U83" s="126"/>
    </row>
    <row r="84" spans="2:47" s="1" customFormat="1">
      <c r="B84" s="32"/>
      <c r="C84" s="29" t="s">
        <v>26</v>
      </c>
      <c r="D84" s="33"/>
      <c r="E84" s="33"/>
      <c r="F84" s="27" t="str">
        <f>E13</f>
        <v>Správa železniční dopravní cesty,státní organizace</v>
      </c>
      <c r="G84" s="33"/>
      <c r="H84" s="33"/>
      <c r="I84" s="33"/>
      <c r="J84" s="33"/>
      <c r="K84" s="29" t="s">
        <v>36</v>
      </c>
      <c r="L84" s="33"/>
      <c r="M84" s="177" t="str">
        <f>E19</f>
        <v xml:space="preserve"> </v>
      </c>
      <c r="N84" s="177"/>
      <c r="O84" s="177"/>
      <c r="P84" s="177"/>
      <c r="Q84" s="177"/>
      <c r="R84" s="34"/>
      <c r="T84" s="126"/>
      <c r="U84" s="126"/>
    </row>
    <row r="85" spans="2:47" s="1" customFormat="1" ht="14.45" customHeight="1">
      <c r="B85" s="32"/>
      <c r="C85" s="29" t="s">
        <v>32</v>
      </c>
      <c r="D85" s="33"/>
      <c r="E85" s="33"/>
      <c r="F85" s="27" t="str">
        <f>IF(E16="","",E16)</f>
        <v>AK signal Brno a.s.</v>
      </c>
      <c r="G85" s="33"/>
      <c r="H85" s="33"/>
      <c r="I85" s="33"/>
      <c r="J85" s="33"/>
      <c r="K85" s="29" t="s">
        <v>38</v>
      </c>
      <c r="L85" s="33"/>
      <c r="M85" s="177" t="str">
        <f>E22</f>
        <v xml:space="preserve"> </v>
      </c>
      <c r="N85" s="177"/>
      <c r="O85" s="177"/>
      <c r="P85" s="177"/>
      <c r="Q85" s="177"/>
      <c r="R85" s="34"/>
      <c r="T85" s="126"/>
      <c r="U85" s="12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26"/>
      <c r="U86" s="126"/>
    </row>
    <row r="87" spans="2:47" s="1" customFormat="1" ht="29.25" customHeight="1">
      <c r="B87" s="32"/>
      <c r="C87" s="224" t="s">
        <v>113</v>
      </c>
      <c r="D87" s="225"/>
      <c r="E87" s="225"/>
      <c r="F87" s="225"/>
      <c r="G87" s="225"/>
      <c r="H87" s="115"/>
      <c r="I87" s="115"/>
      <c r="J87" s="115"/>
      <c r="K87" s="115"/>
      <c r="L87" s="115"/>
      <c r="M87" s="115"/>
      <c r="N87" s="224" t="s">
        <v>114</v>
      </c>
      <c r="O87" s="225"/>
      <c r="P87" s="225"/>
      <c r="Q87" s="225"/>
      <c r="R87" s="34"/>
      <c r="T87" s="126"/>
      <c r="U87" s="126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  <c r="T88" s="126"/>
      <c r="U88" s="126"/>
    </row>
    <row r="89" spans="2:47" s="1" customFormat="1" ht="29.25" customHeight="1">
      <c r="B89" s="32"/>
      <c r="C89" s="128" t="s">
        <v>115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12">
        <f>N115</f>
        <v>4971390.3</v>
      </c>
      <c r="O89" s="226"/>
      <c r="P89" s="226"/>
      <c r="Q89" s="226"/>
      <c r="R89" s="34"/>
      <c r="T89" s="126"/>
      <c r="U89" s="126"/>
      <c r="AU89" s="19" t="s">
        <v>116</v>
      </c>
    </row>
    <row r="90" spans="2:47" s="7" customFormat="1" ht="24.95" customHeight="1">
      <c r="B90" s="129"/>
      <c r="C90" s="130"/>
      <c r="D90" s="131" t="s">
        <v>117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27">
        <f>N116</f>
        <v>4960074.3</v>
      </c>
      <c r="O90" s="228"/>
      <c r="P90" s="228"/>
      <c r="Q90" s="228"/>
      <c r="R90" s="132"/>
      <c r="T90" s="133"/>
      <c r="U90" s="133"/>
    </row>
    <row r="91" spans="2:47" s="8" customFormat="1" ht="19.899999999999999" customHeight="1">
      <c r="B91" s="134"/>
      <c r="C91" s="100"/>
      <c r="D91" s="135" t="s">
        <v>118</v>
      </c>
      <c r="E91" s="100"/>
      <c r="F91" s="100"/>
      <c r="G91" s="100"/>
      <c r="H91" s="100"/>
      <c r="I91" s="100"/>
      <c r="J91" s="100"/>
      <c r="K91" s="100"/>
      <c r="L91" s="100"/>
      <c r="M91" s="100"/>
      <c r="N91" s="208">
        <f>N117</f>
        <v>4960074.3</v>
      </c>
      <c r="O91" s="209"/>
      <c r="P91" s="209"/>
      <c r="Q91" s="209"/>
      <c r="R91" s="136"/>
      <c r="T91" s="137"/>
      <c r="U91" s="137"/>
    </row>
    <row r="92" spans="2:47" s="7" customFormat="1" ht="24.95" customHeight="1">
      <c r="B92" s="129"/>
      <c r="C92" s="130"/>
      <c r="D92" s="131" t="s">
        <v>225</v>
      </c>
      <c r="E92" s="130"/>
      <c r="F92" s="130"/>
      <c r="G92" s="130"/>
      <c r="H92" s="130"/>
      <c r="I92" s="130"/>
      <c r="J92" s="130"/>
      <c r="K92" s="130"/>
      <c r="L92" s="130"/>
      <c r="M92" s="130"/>
      <c r="N92" s="227">
        <f>N132</f>
        <v>11316</v>
      </c>
      <c r="O92" s="228"/>
      <c r="P92" s="228"/>
      <c r="Q92" s="228"/>
      <c r="R92" s="132"/>
      <c r="T92" s="133"/>
      <c r="U92" s="133"/>
    </row>
    <row r="93" spans="2:47" s="8" customFormat="1" ht="19.899999999999999" customHeight="1">
      <c r="B93" s="134"/>
      <c r="C93" s="100"/>
      <c r="D93" s="135" t="s">
        <v>226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08">
        <f>N133</f>
        <v>11316</v>
      </c>
      <c r="O93" s="209"/>
      <c r="P93" s="209"/>
      <c r="Q93" s="209"/>
      <c r="R93" s="136"/>
      <c r="T93" s="137"/>
      <c r="U93" s="137"/>
    </row>
    <row r="94" spans="2:47" s="1" customFormat="1" ht="21.75" customHeight="1"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4"/>
      <c r="T94" s="126"/>
      <c r="U94" s="126"/>
    </row>
    <row r="95" spans="2:47" s="1" customFormat="1" ht="29.25" customHeight="1">
      <c r="B95" s="32"/>
      <c r="C95" s="128" t="s">
        <v>120</v>
      </c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226">
        <v>0</v>
      </c>
      <c r="O95" s="229"/>
      <c r="P95" s="229"/>
      <c r="Q95" s="229"/>
      <c r="R95" s="34"/>
      <c r="T95" s="138"/>
      <c r="U95" s="139" t="s">
        <v>43</v>
      </c>
    </row>
    <row r="96" spans="2:47" s="1" customFormat="1" ht="18" customHeight="1"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4"/>
      <c r="T96" s="126"/>
      <c r="U96" s="126"/>
    </row>
    <row r="97" spans="2:21" s="1" customFormat="1" ht="29.25" customHeight="1">
      <c r="B97" s="32"/>
      <c r="C97" s="114" t="s">
        <v>99</v>
      </c>
      <c r="D97" s="115"/>
      <c r="E97" s="115"/>
      <c r="F97" s="115"/>
      <c r="G97" s="115"/>
      <c r="H97" s="115"/>
      <c r="I97" s="115"/>
      <c r="J97" s="115"/>
      <c r="K97" s="115"/>
      <c r="L97" s="213">
        <f>ROUND(SUM(N89+N95),2)</f>
        <v>4971390.3</v>
      </c>
      <c r="M97" s="213"/>
      <c r="N97" s="213"/>
      <c r="O97" s="213"/>
      <c r="P97" s="213"/>
      <c r="Q97" s="213"/>
      <c r="R97" s="34"/>
      <c r="T97" s="126"/>
      <c r="U97" s="126"/>
    </row>
    <row r="98" spans="2:21" s="1" customFormat="1" ht="6.95" customHeight="1"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8"/>
      <c r="T98" s="126"/>
      <c r="U98" s="126"/>
    </row>
    <row r="102" spans="2:21" s="1" customFormat="1" ht="6.95" customHeight="1"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1"/>
    </row>
    <row r="103" spans="2:21" s="1" customFormat="1" ht="36.950000000000003" customHeight="1">
      <c r="B103" s="32"/>
      <c r="C103" s="175" t="s">
        <v>121</v>
      </c>
      <c r="D103" s="218"/>
      <c r="E103" s="218"/>
      <c r="F103" s="218"/>
      <c r="G103" s="218"/>
      <c r="H103" s="218"/>
      <c r="I103" s="218"/>
      <c r="J103" s="218"/>
      <c r="K103" s="218"/>
      <c r="L103" s="218"/>
      <c r="M103" s="218"/>
      <c r="N103" s="218"/>
      <c r="O103" s="218"/>
      <c r="P103" s="218"/>
      <c r="Q103" s="218"/>
      <c r="R103" s="34"/>
    </row>
    <row r="104" spans="2:21" s="1" customFormat="1" ht="6.95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21" s="1" customFormat="1" ht="30" customHeight="1">
      <c r="B105" s="32"/>
      <c r="C105" s="29" t="s">
        <v>17</v>
      </c>
      <c r="D105" s="33"/>
      <c r="E105" s="33"/>
      <c r="F105" s="216" t="str">
        <f>F6</f>
        <v>Oprava kabelizace v traťovém úseku Nedvědice - Rožná</v>
      </c>
      <c r="G105" s="217"/>
      <c r="H105" s="217"/>
      <c r="I105" s="217"/>
      <c r="J105" s="217"/>
      <c r="K105" s="217"/>
      <c r="L105" s="217"/>
      <c r="M105" s="217"/>
      <c r="N105" s="217"/>
      <c r="O105" s="217"/>
      <c r="P105" s="217"/>
      <c r="Q105" s="33"/>
      <c r="R105" s="34"/>
    </row>
    <row r="106" spans="2:21" ht="30" customHeight="1">
      <c r="B106" s="23"/>
      <c r="C106" s="29" t="s">
        <v>106</v>
      </c>
      <c r="D106" s="25"/>
      <c r="E106" s="25"/>
      <c r="F106" s="216" t="s">
        <v>107</v>
      </c>
      <c r="G106" s="178"/>
      <c r="H106" s="178"/>
      <c r="I106" s="178"/>
      <c r="J106" s="178"/>
      <c r="K106" s="178"/>
      <c r="L106" s="178"/>
      <c r="M106" s="178"/>
      <c r="N106" s="178"/>
      <c r="O106" s="178"/>
      <c r="P106" s="178"/>
      <c r="Q106" s="25"/>
      <c r="R106" s="24"/>
    </row>
    <row r="107" spans="2:21" s="1" customFormat="1" ht="36.950000000000003" customHeight="1">
      <c r="B107" s="32"/>
      <c r="C107" s="66" t="s">
        <v>108</v>
      </c>
      <c r="D107" s="33"/>
      <c r="E107" s="33"/>
      <c r="F107" s="191" t="str">
        <f>F8</f>
        <v>02 - dle ÚRS</v>
      </c>
      <c r="G107" s="218"/>
      <c r="H107" s="218"/>
      <c r="I107" s="218"/>
      <c r="J107" s="218"/>
      <c r="K107" s="218"/>
      <c r="L107" s="218"/>
      <c r="M107" s="218"/>
      <c r="N107" s="218"/>
      <c r="O107" s="218"/>
      <c r="P107" s="218"/>
      <c r="Q107" s="33"/>
      <c r="R107" s="34"/>
    </row>
    <row r="108" spans="2:21" s="1" customFormat="1" ht="6.95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21" s="1" customFormat="1" ht="18" customHeight="1">
      <c r="B109" s="32"/>
      <c r="C109" s="29" t="s">
        <v>22</v>
      </c>
      <c r="D109" s="33"/>
      <c r="E109" s="33"/>
      <c r="F109" s="27" t="str">
        <f>F10</f>
        <v xml:space="preserve"> </v>
      </c>
      <c r="G109" s="33"/>
      <c r="H109" s="33"/>
      <c r="I109" s="33"/>
      <c r="J109" s="33"/>
      <c r="K109" s="29" t="s">
        <v>24</v>
      </c>
      <c r="L109" s="33"/>
      <c r="M109" s="219" t="str">
        <f>IF(O10="","",O10)</f>
        <v>26.10.2017</v>
      </c>
      <c r="N109" s="219"/>
      <c r="O109" s="219"/>
      <c r="P109" s="219"/>
      <c r="Q109" s="33"/>
      <c r="R109" s="34"/>
    </row>
    <row r="110" spans="2:21" s="1" customFormat="1" ht="6.95" customHeight="1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4"/>
    </row>
    <row r="111" spans="2:21" s="1" customFormat="1">
      <c r="B111" s="32"/>
      <c r="C111" s="29" t="s">
        <v>26</v>
      </c>
      <c r="D111" s="33"/>
      <c r="E111" s="33"/>
      <c r="F111" s="27" t="str">
        <f>E13</f>
        <v>Správa železniční dopravní cesty,státní organizace</v>
      </c>
      <c r="G111" s="33"/>
      <c r="H111" s="33"/>
      <c r="I111" s="33"/>
      <c r="J111" s="33"/>
      <c r="K111" s="29" t="s">
        <v>36</v>
      </c>
      <c r="L111" s="33"/>
      <c r="M111" s="177" t="str">
        <f>E19</f>
        <v xml:space="preserve"> </v>
      </c>
      <c r="N111" s="177"/>
      <c r="O111" s="177"/>
      <c r="P111" s="177"/>
      <c r="Q111" s="177"/>
      <c r="R111" s="34"/>
    </row>
    <row r="112" spans="2:21" s="1" customFormat="1" ht="14.45" customHeight="1">
      <c r="B112" s="32"/>
      <c r="C112" s="29" t="s">
        <v>32</v>
      </c>
      <c r="D112" s="33"/>
      <c r="E112" s="33"/>
      <c r="F112" s="27" t="str">
        <f>IF(E16="","",E16)</f>
        <v>AK signal Brno a.s.</v>
      </c>
      <c r="G112" s="33"/>
      <c r="H112" s="33"/>
      <c r="I112" s="33"/>
      <c r="J112" s="33"/>
      <c r="K112" s="29" t="s">
        <v>38</v>
      </c>
      <c r="L112" s="33"/>
      <c r="M112" s="177" t="str">
        <f>E22</f>
        <v xml:space="preserve"> </v>
      </c>
      <c r="N112" s="177"/>
      <c r="O112" s="177"/>
      <c r="P112" s="177"/>
      <c r="Q112" s="177"/>
      <c r="R112" s="34"/>
    </row>
    <row r="113" spans="2:65" s="1" customFormat="1" ht="10.35" customHeight="1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9" customFormat="1" ht="29.25" customHeight="1">
      <c r="B114" s="140"/>
      <c r="C114" s="141" t="s">
        <v>122</v>
      </c>
      <c r="D114" s="142" t="s">
        <v>123</v>
      </c>
      <c r="E114" s="142" t="s">
        <v>61</v>
      </c>
      <c r="F114" s="230" t="s">
        <v>124</v>
      </c>
      <c r="G114" s="230"/>
      <c r="H114" s="230"/>
      <c r="I114" s="230"/>
      <c r="J114" s="142" t="s">
        <v>125</v>
      </c>
      <c r="K114" s="142" t="s">
        <v>126</v>
      </c>
      <c r="L114" s="230" t="s">
        <v>127</v>
      </c>
      <c r="M114" s="230"/>
      <c r="N114" s="230" t="s">
        <v>114</v>
      </c>
      <c r="O114" s="230"/>
      <c r="P114" s="230"/>
      <c r="Q114" s="231"/>
      <c r="R114" s="143"/>
      <c r="T114" s="77" t="s">
        <v>128</v>
      </c>
      <c r="U114" s="78" t="s">
        <v>43</v>
      </c>
      <c r="V114" s="78" t="s">
        <v>129</v>
      </c>
      <c r="W114" s="78" t="s">
        <v>130</v>
      </c>
      <c r="X114" s="78" t="s">
        <v>131</v>
      </c>
      <c r="Y114" s="78" t="s">
        <v>132</v>
      </c>
      <c r="Z114" s="78" t="s">
        <v>133</v>
      </c>
      <c r="AA114" s="79" t="s">
        <v>134</v>
      </c>
    </row>
    <row r="115" spans="2:65" s="1" customFormat="1" ht="29.25" customHeight="1">
      <c r="B115" s="32"/>
      <c r="C115" s="81" t="s">
        <v>110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236">
        <f>BK115</f>
        <v>4971390.3</v>
      </c>
      <c r="O115" s="237"/>
      <c r="P115" s="237"/>
      <c r="Q115" s="237"/>
      <c r="R115" s="34"/>
      <c r="T115" s="80"/>
      <c r="U115" s="48"/>
      <c r="V115" s="48"/>
      <c r="W115" s="144">
        <f>W116+W132</f>
        <v>11512.037000000002</v>
      </c>
      <c r="X115" s="48"/>
      <c r="Y115" s="144">
        <f>Y116+Y132</f>
        <v>1594.88156</v>
      </c>
      <c r="Z115" s="48"/>
      <c r="AA115" s="145">
        <f>AA116+AA132</f>
        <v>0</v>
      </c>
      <c r="AT115" s="19" t="s">
        <v>78</v>
      </c>
      <c r="AU115" s="19" t="s">
        <v>116</v>
      </c>
      <c r="BK115" s="146">
        <f>BK116+BK132</f>
        <v>4971390.3</v>
      </c>
    </row>
    <row r="116" spans="2:65" s="10" customFormat="1" ht="37.35" customHeight="1">
      <c r="B116" s="147"/>
      <c r="C116" s="148"/>
      <c r="D116" s="149" t="s">
        <v>117</v>
      </c>
      <c r="E116" s="149"/>
      <c r="F116" s="149"/>
      <c r="G116" s="149"/>
      <c r="H116" s="149"/>
      <c r="I116" s="149"/>
      <c r="J116" s="149"/>
      <c r="K116" s="149"/>
      <c r="L116" s="149"/>
      <c r="M116" s="149"/>
      <c r="N116" s="238">
        <f>BK116</f>
        <v>4960074.3</v>
      </c>
      <c r="O116" s="227"/>
      <c r="P116" s="227"/>
      <c r="Q116" s="227"/>
      <c r="R116" s="150"/>
      <c r="T116" s="151"/>
      <c r="U116" s="148"/>
      <c r="V116" s="148"/>
      <c r="W116" s="152">
        <f>W117</f>
        <v>11512.037000000002</v>
      </c>
      <c r="X116" s="148"/>
      <c r="Y116" s="152">
        <f>Y117</f>
        <v>1594.88156</v>
      </c>
      <c r="Z116" s="148"/>
      <c r="AA116" s="153">
        <f>AA117</f>
        <v>0</v>
      </c>
      <c r="AR116" s="154" t="s">
        <v>86</v>
      </c>
      <c r="AT116" s="155" t="s">
        <v>78</v>
      </c>
      <c r="AU116" s="155" t="s">
        <v>79</v>
      </c>
      <c r="AY116" s="154" t="s">
        <v>135</v>
      </c>
      <c r="BK116" s="156">
        <f>BK117</f>
        <v>4960074.3</v>
      </c>
    </row>
    <row r="117" spans="2:65" s="10" customFormat="1" ht="19.899999999999999" customHeight="1">
      <c r="B117" s="147"/>
      <c r="C117" s="148"/>
      <c r="D117" s="157" t="s">
        <v>118</v>
      </c>
      <c r="E117" s="157"/>
      <c r="F117" s="157"/>
      <c r="G117" s="157"/>
      <c r="H117" s="157"/>
      <c r="I117" s="157"/>
      <c r="J117" s="157"/>
      <c r="K117" s="157"/>
      <c r="L117" s="157"/>
      <c r="M117" s="157"/>
      <c r="N117" s="239">
        <f>BK117</f>
        <v>4960074.3</v>
      </c>
      <c r="O117" s="240"/>
      <c r="P117" s="240"/>
      <c r="Q117" s="240"/>
      <c r="R117" s="150"/>
      <c r="T117" s="151"/>
      <c r="U117" s="148"/>
      <c r="V117" s="148"/>
      <c r="W117" s="152">
        <f>SUM(W118:W131)</f>
        <v>11512.037000000002</v>
      </c>
      <c r="X117" s="148"/>
      <c r="Y117" s="152">
        <f>SUM(Y118:Y131)</f>
        <v>1594.88156</v>
      </c>
      <c r="Z117" s="148"/>
      <c r="AA117" s="153">
        <f>SUM(AA118:AA131)</f>
        <v>0</v>
      </c>
      <c r="AR117" s="154" t="s">
        <v>86</v>
      </c>
      <c r="AT117" s="155" t="s">
        <v>78</v>
      </c>
      <c r="AU117" s="155" t="s">
        <v>86</v>
      </c>
      <c r="AY117" s="154" t="s">
        <v>135</v>
      </c>
      <c r="BK117" s="156">
        <f>SUM(BK118:BK131)</f>
        <v>4960074.3</v>
      </c>
    </row>
    <row r="118" spans="2:65" s="1" customFormat="1" ht="25.5" customHeight="1">
      <c r="B118" s="32"/>
      <c r="C118" s="158" t="s">
        <v>86</v>
      </c>
      <c r="D118" s="158" t="s">
        <v>136</v>
      </c>
      <c r="E118" s="159" t="s">
        <v>227</v>
      </c>
      <c r="F118" s="232" t="s">
        <v>228</v>
      </c>
      <c r="G118" s="232"/>
      <c r="H118" s="232"/>
      <c r="I118" s="232"/>
      <c r="J118" s="160" t="s">
        <v>229</v>
      </c>
      <c r="K118" s="161">
        <v>4.7</v>
      </c>
      <c r="L118" s="233">
        <v>1072.3399999999999</v>
      </c>
      <c r="M118" s="233"/>
      <c r="N118" s="233">
        <f t="shared" ref="N118:N131" si="0">ROUND(L118*K118,2)</f>
        <v>5040</v>
      </c>
      <c r="O118" s="233"/>
      <c r="P118" s="233"/>
      <c r="Q118" s="233"/>
      <c r="R118" s="34"/>
      <c r="T118" s="162" t="s">
        <v>20</v>
      </c>
      <c r="U118" s="41" t="s">
        <v>44</v>
      </c>
      <c r="V118" s="163">
        <v>3.51</v>
      </c>
      <c r="W118" s="163">
        <f t="shared" ref="W118:W131" si="1">V118*K118</f>
        <v>16.497</v>
      </c>
      <c r="X118" s="163">
        <v>8.8000000000000005E-3</v>
      </c>
      <c r="Y118" s="163">
        <f t="shared" ref="Y118:Y131" si="2">X118*K118</f>
        <v>4.1360000000000001E-2</v>
      </c>
      <c r="Z118" s="163">
        <v>0</v>
      </c>
      <c r="AA118" s="164">
        <f t="shared" ref="AA118:AA131" si="3">Z118*K118</f>
        <v>0</v>
      </c>
      <c r="AR118" s="19" t="s">
        <v>230</v>
      </c>
      <c r="AT118" s="19" t="s">
        <v>136</v>
      </c>
      <c r="AU118" s="19" t="s">
        <v>91</v>
      </c>
      <c r="AY118" s="19" t="s">
        <v>135</v>
      </c>
      <c r="BE118" s="165">
        <f t="shared" ref="BE118:BE131" si="4">IF(U118="základní",N118,0)</f>
        <v>5040</v>
      </c>
      <c r="BF118" s="165">
        <f t="shared" ref="BF118:BF131" si="5">IF(U118="snížená",N118,0)</f>
        <v>0</v>
      </c>
      <c r="BG118" s="165">
        <f t="shared" ref="BG118:BG131" si="6">IF(U118="zákl. přenesená",N118,0)</f>
        <v>0</v>
      </c>
      <c r="BH118" s="165">
        <f t="shared" ref="BH118:BH131" si="7">IF(U118="sníž. přenesená",N118,0)</f>
        <v>0</v>
      </c>
      <c r="BI118" s="165">
        <f t="shared" ref="BI118:BI131" si="8">IF(U118="nulová",N118,0)</f>
        <v>0</v>
      </c>
      <c r="BJ118" s="19" t="s">
        <v>86</v>
      </c>
      <c r="BK118" s="165">
        <f t="shared" ref="BK118:BK131" si="9">ROUND(L118*K118,2)</f>
        <v>5040</v>
      </c>
      <c r="BL118" s="19" t="s">
        <v>230</v>
      </c>
      <c r="BM118" s="19" t="s">
        <v>231</v>
      </c>
    </row>
    <row r="119" spans="2:65" s="1" customFormat="1" ht="38.25" customHeight="1">
      <c r="B119" s="32"/>
      <c r="C119" s="158" t="s">
        <v>91</v>
      </c>
      <c r="D119" s="158" t="s">
        <v>136</v>
      </c>
      <c r="E119" s="159" t="s">
        <v>232</v>
      </c>
      <c r="F119" s="232" t="s">
        <v>233</v>
      </c>
      <c r="G119" s="232"/>
      <c r="H119" s="232"/>
      <c r="I119" s="232"/>
      <c r="J119" s="160" t="s">
        <v>139</v>
      </c>
      <c r="K119" s="161">
        <v>7780</v>
      </c>
      <c r="L119" s="233">
        <v>77.099999999999994</v>
      </c>
      <c r="M119" s="233"/>
      <c r="N119" s="233">
        <f t="shared" si="0"/>
        <v>599838</v>
      </c>
      <c r="O119" s="233"/>
      <c r="P119" s="233"/>
      <c r="Q119" s="233"/>
      <c r="R119" s="34"/>
      <c r="T119" s="162" t="s">
        <v>20</v>
      </c>
      <c r="U119" s="41" t="s">
        <v>44</v>
      </c>
      <c r="V119" s="163">
        <v>7.2999999999999995E-2</v>
      </c>
      <c r="W119" s="163">
        <f t="shared" si="1"/>
        <v>567.93999999999994</v>
      </c>
      <c r="X119" s="163">
        <v>0.20300000000000001</v>
      </c>
      <c r="Y119" s="163">
        <f t="shared" si="2"/>
        <v>1579.3400000000001</v>
      </c>
      <c r="Z119" s="163">
        <v>0</v>
      </c>
      <c r="AA119" s="164">
        <f t="shared" si="3"/>
        <v>0</v>
      </c>
      <c r="AR119" s="19" t="s">
        <v>230</v>
      </c>
      <c r="AT119" s="19" t="s">
        <v>136</v>
      </c>
      <c r="AU119" s="19" t="s">
        <v>91</v>
      </c>
      <c r="AY119" s="19" t="s">
        <v>135</v>
      </c>
      <c r="BE119" s="165">
        <f t="shared" si="4"/>
        <v>599838</v>
      </c>
      <c r="BF119" s="165">
        <f t="shared" si="5"/>
        <v>0</v>
      </c>
      <c r="BG119" s="165">
        <f t="shared" si="6"/>
        <v>0</v>
      </c>
      <c r="BH119" s="165">
        <f t="shared" si="7"/>
        <v>0</v>
      </c>
      <c r="BI119" s="165">
        <f t="shared" si="8"/>
        <v>0</v>
      </c>
      <c r="BJ119" s="19" t="s">
        <v>86</v>
      </c>
      <c r="BK119" s="165">
        <f t="shared" si="9"/>
        <v>599838</v>
      </c>
      <c r="BL119" s="19" t="s">
        <v>230</v>
      </c>
      <c r="BM119" s="19" t="s">
        <v>234</v>
      </c>
    </row>
    <row r="120" spans="2:65" s="1" customFormat="1" ht="38.25" customHeight="1">
      <c r="B120" s="32"/>
      <c r="C120" s="158" t="s">
        <v>193</v>
      </c>
      <c r="D120" s="158" t="s">
        <v>136</v>
      </c>
      <c r="E120" s="159" t="s">
        <v>235</v>
      </c>
      <c r="F120" s="232" t="s">
        <v>236</v>
      </c>
      <c r="G120" s="232"/>
      <c r="H120" s="232"/>
      <c r="I120" s="232"/>
      <c r="J120" s="160" t="s">
        <v>139</v>
      </c>
      <c r="K120" s="161">
        <v>7780</v>
      </c>
      <c r="L120" s="233">
        <v>239.15</v>
      </c>
      <c r="M120" s="233"/>
      <c r="N120" s="233">
        <f t="shared" si="0"/>
        <v>1860587</v>
      </c>
      <c r="O120" s="233"/>
      <c r="P120" s="233"/>
      <c r="Q120" s="233"/>
      <c r="R120" s="34"/>
      <c r="T120" s="162" t="s">
        <v>20</v>
      </c>
      <c r="U120" s="41" t="s">
        <v>44</v>
      </c>
      <c r="V120" s="163">
        <v>0.80800000000000005</v>
      </c>
      <c r="W120" s="163">
        <f t="shared" si="1"/>
        <v>6286.2400000000007</v>
      </c>
      <c r="X120" s="163">
        <v>0</v>
      </c>
      <c r="Y120" s="163">
        <f t="shared" si="2"/>
        <v>0</v>
      </c>
      <c r="Z120" s="163">
        <v>0</v>
      </c>
      <c r="AA120" s="164">
        <f t="shared" si="3"/>
        <v>0</v>
      </c>
      <c r="AR120" s="19" t="s">
        <v>230</v>
      </c>
      <c r="AT120" s="19" t="s">
        <v>136</v>
      </c>
      <c r="AU120" s="19" t="s">
        <v>91</v>
      </c>
      <c r="AY120" s="19" t="s">
        <v>135</v>
      </c>
      <c r="BE120" s="165">
        <f t="shared" si="4"/>
        <v>1860587</v>
      </c>
      <c r="BF120" s="165">
        <f t="shared" si="5"/>
        <v>0</v>
      </c>
      <c r="BG120" s="165">
        <f t="shared" si="6"/>
        <v>0</v>
      </c>
      <c r="BH120" s="165">
        <f t="shared" si="7"/>
        <v>0</v>
      </c>
      <c r="BI120" s="165">
        <f t="shared" si="8"/>
        <v>0</v>
      </c>
      <c r="BJ120" s="19" t="s">
        <v>86</v>
      </c>
      <c r="BK120" s="165">
        <f t="shared" si="9"/>
        <v>1860587</v>
      </c>
      <c r="BL120" s="19" t="s">
        <v>230</v>
      </c>
      <c r="BM120" s="19" t="s">
        <v>237</v>
      </c>
    </row>
    <row r="121" spans="2:65" s="1" customFormat="1" ht="38.25" customHeight="1">
      <c r="B121" s="32"/>
      <c r="C121" s="158" t="s">
        <v>151</v>
      </c>
      <c r="D121" s="158" t="s">
        <v>136</v>
      </c>
      <c r="E121" s="159" t="s">
        <v>238</v>
      </c>
      <c r="F121" s="232" t="s">
        <v>239</v>
      </c>
      <c r="G121" s="232"/>
      <c r="H121" s="232"/>
      <c r="I121" s="232"/>
      <c r="J121" s="160" t="s">
        <v>139</v>
      </c>
      <c r="K121" s="161">
        <v>60</v>
      </c>
      <c r="L121" s="233">
        <v>273</v>
      </c>
      <c r="M121" s="233"/>
      <c r="N121" s="233">
        <f t="shared" si="0"/>
        <v>16380</v>
      </c>
      <c r="O121" s="233"/>
      <c r="P121" s="233"/>
      <c r="Q121" s="233"/>
      <c r="R121" s="34"/>
      <c r="T121" s="162" t="s">
        <v>20</v>
      </c>
      <c r="U121" s="41" t="s">
        <v>44</v>
      </c>
      <c r="V121" s="163">
        <v>0.92300000000000004</v>
      </c>
      <c r="W121" s="163">
        <f t="shared" si="1"/>
        <v>55.38</v>
      </c>
      <c r="X121" s="163">
        <v>0</v>
      </c>
      <c r="Y121" s="163">
        <f t="shared" si="2"/>
        <v>0</v>
      </c>
      <c r="Z121" s="163">
        <v>0</v>
      </c>
      <c r="AA121" s="164">
        <f t="shared" si="3"/>
        <v>0</v>
      </c>
      <c r="AR121" s="19" t="s">
        <v>230</v>
      </c>
      <c r="AT121" s="19" t="s">
        <v>136</v>
      </c>
      <c r="AU121" s="19" t="s">
        <v>91</v>
      </c>
      <c r="AY121" s="19" t="s">
        <v>135</v>
      </c>
      <c r="BE121" s="165">
        <f t="shared" si="4"/>
        <v>16380</v>
      </c>
      <c r="BF121" s="165">
        <f t="shared" si="5"/>
        <v>0</v>
      </c>
      <c r="BG121" s="165">
        <f t="shared" si="6"/>
        <v>0</v>
      </c>
      <c r="BH121" s="165">
        <f t="shared" si="7"/>
        <v>0</v>
      </c>
      <c r="BI121" s="165">
        <f t="shared" si="8"/>
        <v>0</v>
      </c>
      <c r="BJ121" s="19" t="s">
        <v>86</v>
      </c>
      <c r="BK121" s="165">
        <f t="shared" si="9"/>
        <v>16380</v>
      </c>
      <c r="BL121" s="19" t="s">
        <v>230</v>
      </c>
      <c r="BM121" s="19" t="s">
        <v>240</v>
      </c>
    </row>
    <row r="122" spans="2:65" s="1" customFormat="1" ht="25.5" customHeight="1">
      <c r="B122" s="32"/>
      <c r="C122" s="158" t="s">
        <v>181</v>
      </c>
      <c r="D122" s="158" t="s">
        <v>136</v>
      </c>
      <c r="E122" s="159" t="s">
        <v>241</v>
      </c>
      <c r="F122" s="232" t="s">
        <v>242</v>
      </c>
      <c r="G122" s="232"/>
      <c r="H122" s="232"/>
      <c r="I122" s="232"/>
      <c r="J122" s="160" t="s">
        <v>243</v>
      </c>
      <c r="K122" s="161">
        <v>90</v>
      </c>
      <c r="L122" s="233">
        <v>361.45</v>
      </c>
      <c r="M122" s="233"/>
      <c r="N122" s="233">
        <f t="shared" si="0"/>
        <v>32530.5</v>
      </c>
      <c r="O122" s="233"/>
      <c r="P122" s="233"/>
      <c r="Q122" s="233"/>
      <c r="R122" s="34"/>
      <c r="T122" s="162" t="s">
        <v>20</v>
      </c>
      <c r="U122" s="41" t="s">
        <v>44</v>
      </c>
      <c r="V122" s="163">
        <v>1.272</v>
      </c>
      <c r="W122" s="163">
        <f t="shared" si="1"/>
        <v>114.48</v>
      </c>
      <c r="X122" s="163">
        <v>0</v>
      </c>
      <c r="Y122" s="163">
        <f t="shared" si="2"/>
        <v>0</v>
      </c>
      <c r="Z122" s="163">
        <v>0</v>
      </c>
      <c r="AA122" s="164">
        <f t="shared" si="3"/>
        <v>0</v>
      </c>
      <c r="AR122" s="19" t="s">
        <v>164</v>
      </c>
      <c r="AT122" s="19" t="s">
        <v>136</v>
      </c>
      <c r="AU122" s="19" t="s">
        <v>91</v>
      </c>
      <c r="AY122" s="19" t="s">
        <v>135</v>
      </c>
      <c r="BE122" s="165">
        <f t="shared" si="4"/>
        <v>32530.5</v>
      </c>
      <c r="BF122" s="165">
        <f t="shared" si="5"/>
        <v>0</v>
      </c>
      <c r="BG122" s="165">
        <f t="shared" si="6"/>
        <v>0</v>
      </c>
      <c r="BH122" s="165">
        <f t="shared" si="7"/>
        <v>0</v>
      </c>
      <c r="BI122" s="165">
        <f t="shared" si="8"/>
        <v>0</v>
      </c>
      <c r="BJ122" s="19" t="s">
        <v>86</v>
      </c>
      <c r="BK122" s="165">
        <f t="shared" si="9"/>
        <v>32530.5</v>
      </c>
      <c r="BL122" s="19" t="s">
        <v>164</v>
      </c>
      <c r="BM122" s="19" t="s">
        <v>244</v>
      </c>
    </row>
    <row r="123" spans="2:65" s="1" customFormat="1" ht="16.5" customHeight="1">
      <c r="B123" s="32"/>
      <c r="C123" s="158" t="s">
        <v>164</v>
      </c>
      <c r="D123" s="158" t="s">
        <v>136</v>
      </c>
      <c r="E123" s="159" t="s">
        <v>245</v>
      </c>
      <c r="F123" s="232" t="s">
        <v>246</v>
      </c>
      <c r="G123" s="232"/>
      <c r="H123" s="232"/>
      <c r="I123" s="232"/>
      <c r="J123" s="160" t="s">
        <v>139</v>
      </c>
      <c r="K123" s="161">
        <v>7780</v>
      </c>
      <c r="L123" s="233">
        <v>12.45</v>
      </c>
      <c r="M123" s="233"/>
      <c r="N123" s="233">
        <f t="shared" si="0"/>
        <v>96861</v>
      </c>
      <c r="O123" s="233"/>
      <c r="P123" s="233"/>
      <c r="Q123" s="233"/>
      <c r="R123" s="34"/>
      <c r="T123" s="162" t="s">
        <v>20</v>
      </c>
      <c r="U123" s="41" t="s">
        <v>44</v>
      </c>
      <c r="V123" s="163">
        <v>2.5000000000000001E-2</v>
      </c>
      <c r="W123" s="163">
        <f t="shared" si="1"/>
        <v>194.5</v>
      </c>
      <c r="X123" s="163">
        <v>9.0000000000000006E-5</v>
      </c>
      <c r="Y123" s="163">
        <f t="shared" si="2"/>
        <v>0.70020000000000004</v>
      </c>
      <c r="Z123" s="163">
        <v>0</v>
      </c>
      <c r="AA123" s="164">
        <f t="shared" si="3"/>
        <v>0</v>
      </c>
      <c r="AR123" s="19" t="s">
        <v>230</v>
      </c>
      <c r="AT123" s="19" t="s">
        <v>136</v>
      </c>
      <c r="AU123" s="19" t="s">
        <v>91</v>
      </c>
      <c r="AY123" s="19" t="s">
        <v>135</v>
      </c>
      <c r="BE123" s="165">
        <f t="shared" si="4"/>
        <v>96861</v>
      </c>
      <c r="BF123" s="165">
        <f t="shared" si="5"/>
        <v>0</v>
      </c>
      <c r="BG123" s="165">
        <f t="shared" si="6"/>
        <v>0</v>
      </c>
      <c r="BH123" s="165">
        <f t="shared" si="7"/>
        <v>0</v>
      </c>
      <c r="BI123" s="165">
        <f t="shared" si="8"/>
        <v>0</v>
      </c>
      <c r="BJ123" s="19" t="s">
        <v>86</v>
      </c>
      <c r="BK123" s="165">
        <f t="shared" si="9"/>
        <v>96861</v>
      </c>
      <c r="BL123" s="19" t="s">
        <v>230</v>
      </c>
      <c r="BM123" s="19" t="s">
        <v>247</v>
      </c>
    </row>
    <row r="124" spans="2:65" s="1" customFormat="1" ht="25.5" customHeight="1">
      <c r="B124" s="32"/>
      <c r="C124" s="158" t="s">
        <v>177</v>
      </c>
      <c r="D124" s="158" t="s">
        <v>136</v>
      </c>
      <c r="E124" s="159" t="s">
        <v>248</v>
      </c>
      <c r="F124" s="232" t="s">
        <v>249</v>
      </c>
      <c r="G124" s="232"/>
      <c r="H124" s="232"/>
      <c r="I124" s="232"/>
      <c r="J124" s="160" t="s">
        <v>139</v>
      </c>
      <c r="K124" s="161">
        <v>7780</v>
      </c>
      <c r="L124" s="233">
        <v>47.5</v>
      </c>
      <c r="M124" s="233"/>
      <c r="N124" s="233">
        <f t="shared" si="0"/>
        <v>369550</v>
      </c>
      <c r="O124" s="233"/>
      <c r="P124" s="233"/>
      <c r="Q124" s="233"/>
      <c r="R124" s="34"/>
      <c r="T124" s="162" t="s">
        <v>20</v>
      </c>
      <c r="U124" s="41" t="s">
        <v>44</v>
      </c>
      <c r="V124" s="163">
        <v>0.17199999999999999</v>
      </c>
      <c r="W124" s="163">
        <f t="shared" si="1"/>
        <v>1338.1599999999999</v>
      </c>
      <c r="X124" s="163">
        <v>0</v>
      </c>
      <c r="Y124" s="163">
        <f t="shared" si="2"/>
        <v>0</v>
      </c>
      <c r="Z124" s="163">
        <v>0</v>
      </c>
      <c r="AA124" s="164">
        <f t="shared" si="3"/>
        <v>0</v>
      </c>
      <c r="AR124" s="19" t="s">
        <v>230</v>
      </c>
      <c r="AT124" s="19" t="s">
        <v>136</v>
      </c>
      <c r="AU124" s="19" t="s">
        <v>91</v>
      </c>
      <c r="AY124" s="19" t="s">
        <v>135</v>
      </c>
      <c r="BE124" s="165">
        <f t="shared" si="4"/>
        <v>369550</v>
      </c>
      <c r="BF124" s="165">
        <f t="shared" si="5"/>
        <v>0</v>
      </c>
      <c r="BG124" s="165">
        <f t="shared" si="6"/>
        <v>0</v>
      </c>
      <c r="BH124" s="165">
        <f t="shared" si="7"/>
        <v>0</v>
      </c>
      <c r="BI124" s="165">
        <f t="shared" si="8"/>
        <v>0</v>
      </c>
      <c r="BJ124" s="19" t="s">
        <v>86</v>
      </c>
      <c r="BK124" s="165">
        <f t="shared" si="9"/>
        <v>369550</v>
      </c>
      <c r="BL124" s="19" t="s">
        <v>230</v>
      </c>
      <c r="BM124" s="19" t="s">
        <v>250</v>
      </c>
    </row>
    <row r="125" spans="2:65" s="1" customFormat="1" ht="25.5" customHeight="1">
      <c r="B125" s="32"/>
      <c r="C125" s="158" t="s">
        <v>173</v>
      </c>
      <c r="D125" s="158" t="s">
        <v>136</v>
      </c>
      <c r="E125" s="159" t="s">
        <v>251</v>
      </c>
      <c r="F125" s="232" t="s">
        <v>252</v>
      </c>
      <c r="G125" s="232"/>
      <c r="H125" s="232"/>
      <c r="I125" s="232"/>
      <c r="J125" s="160" t="s">
        <v>139</v>
      </c>
      <c r="K125" s="161">
        <v>60</v>
      </c>
      <c r="L125" s="233">
        <v>188.92</v>
      </c>
      <c r="M125" s="233"/>
      <c r="N125" s="233">
        <f t="shared" si="0"/>
        <v>11335.2</v>
      </c>
      <c r="O125" s="233"/>
      <c r="P125" s="233"/>
      <c r="Q125" s="233"/>
      <c r="R125" s="34"/>
      <c r="T125" s="162" t="s">
        <v>20</v>
      </c>
      <c r="U125" s="41" t="s">
        <v>44</v>
      </c>
      <c r="V125" s="163">
        <v>0.68500000000000005</v>
      </c>
      <c r="W125" s="163">
        <f t="shared" si="1"/>
        <v>41.1</v>
      </c>
      <c r="X125" s="163">
        <v>0</v>
      </c>
      <c r="Y125" s="163">
        <f t="shared" si="2"/>
        <v>0</v>
      </c>
      <c r="Z125" s="163">
        <v>0</v>
      </c>
      <c r="AA125" s="164">
        <f t="shared" si="3"/>
        <v>0</v>
      </c>
      <c r="AR125" s="19" t="s">
        <v>230</v>
      </c>
      <c r="AT125" s="19" t="s">
        <v>136</v>
      </c>
      <c r="AU125" s="19" t="s">
        <v>91</v>
      </c>
      <c r="AY125" s="19" t="s">
        <v>135</v>
      </c>
      <c r="BE125" s="165">
        <f t="shared" si="4"/>
        <v>11335.2</v>
      </c>
      <c r="BF125" s="165">
        <f t="shared" si="5"/>
        <v>0</v>
      </c>
      <c r="BG125" s="165">
        <f t="shared" si="6"/>
        <v>0</v>
      </c>
      <c r="BH125" s="165">
        <f t="shared" si="7"/>
        <v>0</v>
      </c>
      <c r="BI125" s="165">
        <f t="shared" si="8"/>
        <v>0</v>
      </c>
      <c r="BJ125" s="19" t="s">
        <v>86</v>
      </c>
      <c r="BK125" s="165">
        <f t="shared" si="9"/>
        <v>11335.2</v>
      </c>
      <c r="BL125" s="19" t="s">
        <v>230</v>
      </c>
      <c r="BM125" s="19" t="s">
        <v>253</v>
      </c>
    </row>
    <row r="126" spans="2:65" s="1" customFormat="1" ht="16.5" customHeight="1">
      <c r="B126" s="32"/>
      <c r="C126" s="158" t="s">
        <v>185</v>
      </c>
      <c r="D126" s="158" t="s">
        <v>136</v>
      </c>
      <c r="E126" s="159" t="s">
        <v>254</v>
      </c>
      <c r="F126" s="232" t="s">
        <v>255</v>
      </c>
      <c r="G126" s="232"/>
      <c r="H126" s="232"/>
      <c r="I126" s="232"/>
      <c r="J126" s="160" t="s">
        <v>243</v>
      </c>
      <c r="K126" s="161">
        <v>90</v>
      </c>
      <c r="L126" s="233">
        <v>270.82</v>
      </c>
      <c r="M126" s="233"/>
      <c r="N126" s="233">
        <f t="shared" si="0"/>
        <v>24373.8</v>
      </c>
      <c r="O126" s="233"/>
      <c r="P126" s="233"/>
      <c r="Q126" s="233"/>
      <c r="R126" s="34"/>
      <c r="T126" s="162" t="s">
        <v>20</v>
      </c>
      <c r="U126" s="41" t="s">
        <v>44</v>
      </c>
      <c r="V126" s="163">
        <v>0.98</v>
      </c>
      <c r="W126" s="163">
        <f t="shared" si="1"/>
        <v>88.2</v>
      </c>
      <c r="X126" s="163">
        <v>0</v>
      </c>
      <c r="Y126" s="163">
        <f t="shared" si="2"/>
        <v>0</v>
      </c>
      <c r="Z126" s="163">
        <v>0</v>
      </c>
      <c r="AA126" s="164">
        <f t="shared" si="3"/>
        <v>0</v>
      </c>
      <c r="AR126" s="19" t="s">
        <v>230</v>
      </c>
      <c r="AT126" s="19" t="s">
        <v>136</v>
      </c>
      <c r="AU126" s="19" t="s">
        <v>91</v>
      </c>
      <c r="AY126" s="19" t="s">
        <v>135</v>
      </c>
      <c r="BE126" s="165">
        <f t="shared" si="4"/>
        <v>24373.8</v>
      </c>
      <c r="BF126" s="165">
        <f t="shared" si="5"/>
        <v>0</v>
      </c>
      <c r="BG126" s="165">
        <f t="shared" si="6"/>
        <v>0</v>
      </c>
      <c r="BH126" s="165">
        <f t="shared" si="7"/>
        <v>0</v>
      </c>
      <c r="BI126" s="165">
        <f t="shared" si="8"/>
        <v>0</v>
      </c>
      <c r="BJ126" s="19" t="s">
        <v>86</v>
      </c>
      <c r="BK126" s="165">
        <f t="shared" si="9"/>
        <v>24373.8</v>
      </c>
      <c r="BL126" s="19" t="s">
        <v>230</v>
      </c>
      <c r="BM126" s="19" t="s">
        <v>256</v>
      </c>
    </row>
    <row r="127" spans="2:65" s="1" customFormat="1" ht="38.25" customHeight="1">
      <c r="B127" s="32"/>
      <c r="C127" s="158" t="s">
        <v>257</v>
      </c>
      <c r="D127" s="158" t="s">
        <v>136</v>
      </c>
      <c r="E127" s="159" t="s">
        <v>258</v>
      </c>
      <c r="F127" s="232" t="s">
        <v>259</v>
      </c>
      <c r="G127" s="232"/>
      <c r="H127" s="232"/>
      <c r="I127" s="232"/>
      <c r="J127" s="160" t="s">
        <v>139</v>
      </c>
      <c r="K127" s="161">
        <v>225</v>
      </c>
      <c r="L127" s="233">
        <v>1397.76</v>
      </c>
      <c r="M127" s="233"/>
      <c r="N127" s="233">
        <f t="shared" si="0"/>
        <v>314496</v>
      </c>
      <c r="O127" s="233"/>
      <c r="P127" s="233"/>
      <c r="Q127" s="233"/>
      <c r="R127" s="34"/>
      <c r="T127" s="162" t="s">
        <v>20</v>
      </c>
      <c r="U127" s="41" t="s">
        <v>44</v>
      </c>
      <c r="V127" s="163">
        <v>1.0760000000000001</v>
      </c>
      <c r="W127" s="163">
        <f t="shared" si="1"/>
        <v>242.10000000000002</v>
      </c>
      <c r="X127" s="163">
        <v>0</v>
      </c>
      <c r="Y127" s="163">
        <f t="shared" si="2"/>
        <v>0</v>
      </c>
      <c r="Z127" s="163">
        <v>0</v>
      </c>
      <c r="AA127" s="164">
        <f t="shared" si="3"/>
        <v>0</v>
      </c>
      <c r="AR127" s="19" t="s">
        <v>164</v>
      </c>
      <c r="AT127" s="19" t="s">
        <v>136</v>
      </c>
      <c r="AU127" s="19" t="s">
        <v>91</v>
      </c>
      <c r="AY127" s="19" t="s">
        <v>135</v>
      </c>
      <c r="BE127" s="165">
        <f t="shared" si="4"/>
        <v>314496</v>
      </c>
      <c r="BF127" s="165">
        <f t="shared" si="5"/>
        <v>0</v>
      </c>
      <c r="BG127" s="165">
        <f t="shared" si="6"/>
        <v>0</v>
      </c>
      <c r="BH127" s="165">
        <f t="shared" si="7"/>
        <v>0</v>
      </c>
      <c r="BI127" s="165">
        <f t="shared" si="8"/>
        <v>0</v>
      </c>
      <c r="BJ127" s="19" t="s">
        <v>86</v>
      </c>
      <c r="BK127" s="165">
        <f t="shared" si="9"/>
        <v>314496</v>
      </c>
      <c r="BL127" s="19" t="s">
        <v>164</v>
      </c>
      <c r="BM127" s="19" t="s">
        <v>260</v>
      </c>
    </row>
    <row r="128" spans="2:65" s="1" customFormat="1" ht="25.5" customHeight="1">
      <c r="B128" s="32"/>
      <c r="C128" s="158" t="s">
        <v>11</v>
      </c>
      <c r="D128" s="158" t="s">
        <v>136</v>
      </c>
      <c r="E128" s="159" t="s">
        <v>261</v>
      </c>
      <c r="F128" s="232" t="s">
        <v>262</v>
      </c>
      <c r="G128" s="232"/>
      <c r="H128" s="232"/>
      <c r="I128" s="232"/>
      <c r="J128" s="160" t="s">
        <v>139</v>
      </c>
      <c r="K128" s="161">
        <v>4000</v>
      </c>
      <c r="L128" s="233">
        <v>200.93</v>
      </c>
      <c r="M128" s="233"/>
      <c r="N128" s="233">
        <f t="shared" si="0"/>
        <v>803720</v>
      </c>
      <c r="O128" s="233"/>
      <c r="P128" s="233"/>
      <c r="Q128" s="233"/>
      <c r="R128" s="34"/>
      <c r="T128" s="162" t="s">
        <v>20</v>
      </c>
      <c r="U128" s="41" t="s">
        <v>44</v>
      </c>
      <c r="V128" s="163">
        <v>0.622</v>
      </c>
      <c r="W128" s="163">
        <f t="shared" si="1"/>
        <v>2488</v>
      </c>
      <c r="X128" s="163">
        <v>0</v>
      </c>
      <c r="Y128" s="163">
        <f t="shared" si="2"/>
        <v>0</v>
      </c>
      <c r="Z128" s="163">
        <v>0</v>
      </c>
      <c r="AA128" s="164">
        <f t="shared" si="3"/>
        <v>0</v>
      </c>
      <c r="AR128" s="19" t="s">
        <v>197</v>
      </c>
      <c r="AT128" s="19" t="s">
        <v>136</v>
      </c>
      <c r="AU128" s="19" t="s">
        <v>91</v>
      </c>
      <c r="AY128" s="19" t="s">
        <v>135</v>
      </c>
      <c r="BE128" s="165">
        <f t="shared" si="4"/>
        <v>803720</v>
      </c>
      <c r="BF128" s="165">
        <f t="shared" si="5"/>
        <v>0</v>
      </c>
      <c r="BG128" s="165">
        <f t="shared" si="6"/>
        <v>0</v>
      </c>
      <c r="BH128" s="165">
        <f t="shared" si="7"/>
        <v>0</v>
      </c>
      <c r="BI128" s="165">
        <f t="shared" si="8"/>
        <v>0</v>
      </c>
      <c r="BJ128" s="19" t="s">
        <v>86</v>
      </c>
      <c r="BK128" s="165">
        <f t="shared" si="9"/>
        <v>803720</v>
      </c>
      <c r="BL128" s="19" t="s">
        <v>197</v>
      </c>
      <c r="BM128" s="19" t="s">
        <v>263</v>
      </c>
    </row>
    <row r="129" spans="2:65" s="1" customFormat="1" ht="25.5" customHeight="1">
      <c r="B129" s="32"/>
      <c r="C129" s="158" t="s">
        <v>212</v>
      </c>
      <c r="D129" s="158" t="s">
        <v>136</v>
      </c>
      <c r="E129" s="159" t="s">
        <v>264</v>
      </c>
      <c r="F129" s="232" t="s">
        <v>265</v>
      </c>
      <c r="G129" s="232"/>
      <c r="H129" s="232"/>
      <c r="I129" s="232"/>
      <c r="J129" s="160" t="s">
        <v>139</v>
      </c>
      <c r="K129" s="161">
        <v>300</v>
      </c>
      <c r="L129" s="233">
        <v>53.07</v>
      </c>
      <c r="M129" s="233"/>
      <c r="N129" s="233">
        <f t="shared" si="0"/>
        <v>15921</v>
      </c>
      <c r="O129" s="233"/>
      <c r="P129" s="233"/>
      <c r="Q129" s="233"/>
      <c r="R129" s="34"/>
      <c r="T129" s="162" t="s">
        <v>20</v>
      </c>
      <c r="U129" s="41" t="s">
        <v>44</v>
      </c>
      <c r="V129" s="163">
        <v>0.09</v>
      </c>
      <c r="W129" s="163">
        <f t="shared" si="1"/>
        <v>27</v>
      </c>
      <c r="X129" s="163">
        <v>0</v>
      </c>
      <c r="Y129" s="163">
        <f t="shared" si="2"/>
        <v>0</v>
      </c>
      <c r="Z129" s="163">
        <v>0</v>
      </c>
      <c r="AA129" s="164">
        <f t="shared" si="3"/>
        <v>0</v>
      </c>
      <c r="AR129" s="19" t="s">
        <v>230</v>
      </c>
      <c r="AT129" s="19" t="s">
        <v>136</v>
      </c>
      <c r="AU129" s="19" t="s">
        <v>91</v>
      </c>
      <c r="AY129" s="19" t="s">
        <v>135</v>
      </c>
      <c r="BE129" s="165">
        <f t="shared" si="4"/>
        <v>15921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9" t="s">
        <v>86</v>
      </c>
      <c r="BK129" s="165">
        <f t="shared" si="9"/>
        <v>15921</v>
      </c>
      <c r="BL129" s="19" t="s">
        <v>230</v>
      </c>
      <c r="BM129" s="19" t="s">
        <v>266</v>
      </c>
    </row>
    <row r="130" spans="2:65" s="1" customFormat="1" ht="25.5" customHeight="1">
      <c r="B130" s="32"/>
      <c r="C130" s="166" t="s">
        <v>201</v>
      </c>
      <c r="D130" s="166" t="s">
        <v>152</v>
      </c>
      <c r="E130" s="167" t="s">
        <v>267</v>
      </c>
      <c r="F130" s="234" t="s">
        <v>268</v>
      </c>
      <c r="G130" s="234"/>
      <c r="H130" s="234"/>
      <c r="I130" s="234"/>
      <c r="J130" s="168" t="s">
        <v>139</v>
      </c>
      <c r="K130" s="169">
        <v>4000</v>
      </c>
      <c r="L130" s="235">
        <v>198.74</v>
      </c>
      <c r="M130" s="235"/>
      <c r="N130" s="235">
        <f t="shared" si="0"/>
        <v>794960</v>
      </c>
      <c r="O130" s="233"/>
      <c r="P130" s="233"/>
      <c r="Q130" s="233"/>
      <c r="R130" s="34"/>
      <c r="T130" s="162" t="s">
        <v>20</v>
      </c>
      <c r="U130" s="41" t="s">
        <v>44</v>
      </c>
      <c r="V130" s="163">
        <v>0</v>
      </c>
      <c r="W130" s="163">
        <f t="shared" si="1"/>
        <v>0</v>
      </c>
      <c r="X130" s="163">
        <v>3.7000000000000002E-3</v>
      </c>
      <c r="Y130" s="163">
        <f t="shared" si="2"/>
        <v>14.8</v>
      </c>
      <c r="Z130" s="163">
        <v>0</v>
      </c>
      <c r="AA130" s="164">
        <f t="shared" si="3"/>
        <v>0</v>
      </c>
      <c r="AR130" s="19" t="s">
        <v>155</v>
      </c>
      <c r="AT130" s="19" t="s">
        <v>152</v>
      </c>
      <c r="AU130" s="19" t="s">
        <v>91</v>
      </c>
      <c r="AY130" s="19" t="s">
        <v>135</v>
      </c>
      <c r="BE130" s="165">
        <f t="shared" si="4"/>
        <v>794960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9" t="s">
        <v>86</v>
      </c>
      <c r="BK130" s="165">
        <f t="shared" si="9"/>
        <v>794960</v>
      </c>
      <c r="BL130" s="19" t="s">
        <v>155</v>
      </c>
      <c r="BM130" s="19" t="s">
        <v>269</v>
      </c>
    </row>
    <row r="131" spans="2:65" s="1" customFormat="1" ht="25.5" customHeight="1">
      <c r="B131" s="32"/>
      <c r="C131" s="158" t="s">
        <v>163</v>
      </c>
      <c r="D131" s="158" t="s">
        <v>136</v>
      </c>
      <c r="E131" s="159" t="s">
        <v>270</v>
      </c>
      <c r="F131" s="232" t="s">
        <v>271</v>
      </c>
      <c r="G131" s="232"/>
      <c r="H131" s="232"/>
      <c r="I131" s="232"/>
      <c r="J131" s="160" t="s">
        <v>272</v>
      </c>
      <c r="K131" s="161">
        <v>380</v>
      </c>
      <c r="L131" s="233">
        <v>38.11</v>
      </c>
      <c r="M131" s="233"/>
      <c r="N131" s="233">
        <f t="shared" si="0"/>
        <v>14481.8</v>
      </c>
      <c r="O131" s="233"/>
      <c r="P131" s="233"/>
      <c r="Q131" s="233"/>
      <c r="R131" s="34"/>
      <c r="T131" s="162" t="s">
        <v>20</v>
      </c>
      <c r="U131" s="41" t="s">
        <v>44</v>
      </c>
      <c r="V131" s="163">
        <v>0.13800000000000001</v>
      </c>
      <c r="W131" s="163">
        <f t="shared" si="1"/>
        <v>52.440000000000005</v>
      </c>
      <c r="X131" s="163">
        <v>0</v>
      </c>
      <c r="Y131" s="163">
        <f t="shared" si="2"/>
        <v>0</v>
      </c>
      <c r="Z131" s="163">
        <v>0</v>
      </c>
      <c r="AA131" s="164">
        <f t="shared" si="3"/>
        <v>0</v>
      </c>
      <c r="AR131" s="19" t="s">
        <v>230</v>
      </c>
      <c r="AT131" s="19" t="s">
        <v>136</v>
      </c>
      <c r="AU131" s="19" t="s">
        <v>91</v>
      </c>
      <c r="AY131" s="19" t="s">
        <v>135</v>
      </c>
      <c r="BE131" s="165">
        <f t="shared" si="4"/>
        <v>14481.8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9" t="s">
        <v>86</v>
      </c>
      <c r="BK131" s="165">
        <f t="shared" si="9"/>
        <v>14481.8</v>
      </c>
      <c r="BL131" s="19" t="s">
        <v>230</v>
      </c>
      <c r="BM131" s="19" t="s">
        <v>273</v>
      </c>
    </row>
    <row r="132" spans="2:65" s="10" customFormat="1" ht="37.35" customHeight="1">
      <c r="B132" s="147"/>
      <c r="C132" s="148"/>
      <c r="D132" s="149" t="s">
        <v>225</v>
      </c>
      <c r="E132" s="149"/>
      <c r="F132" s="149"/>
      <c r="G132" s="149"/>
      <c r="H132" s="149"/>
      <c r="I132" s="149"/>
      <c r="J132" s="149"/>
      <c r="K132" s="149"/>
      <c r="L132" s="149"/>
      <c r="M132" s="149"/>
      <c r="N132" s="244">
        <f>BK132</f>
        <v>11316</v>
      </c>
      <c r="O132" s="245"/>
      <c r="P132" s="245"/>
      <c r="Q132" s="245"/>
      <c r="R132" s="150"/>
      <c r="T132" s="151"/>
      <c r="U132" s="148"/>
      <c r="V132" s="148"/>
      <c r="W132" s="152">
        <f>W133</f>
        <v>0</v>
      </c>
      <c r="X132" s="148"/>
      <c r="Y132" s="152">
        <f>Y133</f>
        <v>0</v>
      </c>
      <c r="Z132" s="148"/>
      <c r="AA132" s="153">
        <f>AA133</f>
        <v>0</v>
      </c>
      <c r="AR132" s="154" t="s">
        <v>257</v>
      </c>
      <c r="AT132" s="155" t="s">
        <v>78</v>
      </c>
      <c r="AU132" s="155" t="s">
        <v>79</v>
      </c>
      <c r="AY132" s="154" t="s">
        <v>135</v>
      </c>
      <c r="BK132" s="156">
        <f>BK133</f>
        <v>11316</v>
      </c>
    </row>
    <row r="133" spans="2:65" s="10" customFormat="1" ht="19.899999999999999" customHeight="1">
      <c r="B133" s="147"/>
      <c r="C133" s="148"/>
      <c r="D133" s="157" t="s">
        <v>226</v>
      </c>
      <c r="E133" s="157"/>
      <c r="F133" s="157"/>
      <c r="G133" s="157"/>
      <c r="H133" s="157"/>
      <c r="I133" s="157"/>
      <c r="J133" s="157"/>
      <c r="K133" s="157"/>
      <c r="L133" s="157"/>
      <c r="M133" s="157"/>
      <c r="N133" s="239">
        <f>BK133</f>
        <v>11316</v>
      </c>
      <c r="O133" s="240"/>
      <c r="P133" s="240"/>
      <c r="Q133" s="240"/>
      <c r="R133" s="150"/>
      <c r="T133" s="151"/>
      <c r="U133" s="148"/>
      <c r="V133" s="148"/>
      <c r="W133" s="152">
        <f>SUM(W134:W135)</f>
        <v>0</v>
      </c>
      <c r="X133" s="148"/>
      <c r="Y133" s="152">
        <f>SUM(Y134:Y135)</f>
        <v>0</v>
      </c>
      <c r="Z133" s="148"/>
      <c r="AA133" s="153">
        <f>SUM(AA134:AA135)</f>
        <v>0</v>
      </c>
      <c r="AR133" s="154" t="s">
        <v>257</v>
      </c>
      <c r="AT133" s="155" t="s">
        <v>78</v>
      </c>
      <c r="AU133" s="155" t="s">
        <v>86</v>
      </c>
      <c r="AY133" s="154" t="s">
        <v>135</v>
      </c>
      <c r="BK133" s="156">
        <f>SUM(BK134:BK135)</f>
        <v>11316</v>
      </c>
    </row>
    <row r="134" spans="2:65" s="1" customFormat="1" ht="16.5" customHeight="1">
      <c r="B134" s="32"/>
      <c r="C134" s="158" t="s">
        <v>197</v>
      </c>
      <c r="D134" s="158" t="s">
        <v>136</v>
      </c>
      <c r="E134" s="159" t="s">
        <v>274</v>
      </c>
      <c r="F134" s="232" t="s">
        <v>275</v>
      </c>
      <c r="G134" s="232"/>
      <c r="H134" s="232"/>
      <c r="I134" s="232"/>
      <c r="J134" s="160" t="s">
        <v>229</v>
      </c>
      <c r="K134" s="161">
        <v>246</v>
      </c>
      <c r="L134" s="233">
        <v>28</v>
      </c>
      <c r="M134" s="233"/>
      <c r="N134" s="233">
        <f>ROUND(L134*K134,2)</f>
        <v>6888</v>
      </c>
      <c r="O134" s="233"/>
      <c r="P134" s="233"/>
      <c r="Q134" s="233"/>
      <c r="R134" s="34"/>
      <c r="T134" s="162" t="s">
        <v>20</v>
      </c>
      <c r="U134" s="41" t="s">
        <v>44</v>
      </c>
      <c r="V134" s="163">
        <v>0</v>
      </c>
      <c r="W134" s="163">
        <f>V134*K134</f>
        <v>0</v>
      </c>
      <c r="X134" s="163">
        <v>0</v>
      </c>
      <c r="Y134" s="163">
        <f>X134*K134</f>
        <v>0</v>
      </c>
      <c r="Z134" s="163">
        <v>0</v>
      </c>
      <c r="AA134" s="164">
        <f>Z134*K134</f>
        <v>0</v>
      </c>
      <c r="AR134" s="19" t="s">
        <v>276</v>
      </c>
      <c r="AT134" s="19" t="s">
        <v>136</v>
      </c>
      <c r="AU134" s="19" t="s">
        <v>91</v>
      </c>
      <c r="AY134" s="19" t="s">
        <v>135</v>
      </c>
      <c r="BE134" s="165">
        <f>IF(U134="základní",N134,0)</f>
        <v>6888</v>
      </c>
      <c r="BF134" s="165">
        <f>IF(U134="snížená",N134,0)</f>
        <v>0</v>
      </c>
      <c r="BG134" s="165">
        <f>IF(U134="zákl. přenesená",N134,0)</f>
        <v>0</v>
      </c>
      <c r="BH134" s="165">
        <f>IF(U134="sníž. přenesená",N134,0)</f>
        <v>0</v>
      </c>
      <c r="BI134" s="165">
        <f>IF(U134="nulová",N134,0)</f>
        <v>0</v>
      </c>
      <c r="BJ134" s="19" t="s">
        <v>86</v>
      </c>
      <c r="BK134" s="165">
        <f>ROUND(L134*K134,2)</f>
        <v>6888</v>
      </c>
      <c r="BL134" s="19" t="s">
        <v>276</v>
      </c>
      <c r="BM134" s="19" t="s">
        <v>277</v>
      </c>
    </row>
    <row r="135" spans="2:65" s="1" customFormat="1" ht="16.5" customHeight="1">
      <c r="B135" s="32"/>
      <c r="C135" s="158" t="s">
        <v>278</v>
      </c>
      <c r="D135" s="158" t="s">
        <v>136</v>
      </c>
      <c r="E135" s="159" t="s">
        <v>279</v>
      </c>
      <c r="F135" s="232" t="s">
        <v>280</v>
      </c>
      <c r="G135" s="232"/>
      <c r="H135" s="232"/>
      <c r="I135" s="232"/>
      <c r="J135" s="160" t="s">
        <v>229</v>
      </c>
      <c r="K135" s="161">
        <v>246</v>
      </c>
      <c r="L135" s="233">
        <v>18</v>
      </c>
      <c r="M135" s="233"/>
      <c r="N135" s="233">
        <f>ROUND(L135*K135,2)</f>
        <v>4428</v>
      </c>
      <c r="O135" s="233"/>
      <c r="P135" s="233"/>
      <c r="Q135" s="233"/>
      <c r="R135" s="34"/>
      <c r="T135" s="162" t="s">
        <v>20</v>
      </c>
      <c r="U135" s="170" t="s">
        <v>44</v>
      </c>
      <c r="V135" s="171">
        <v>0</v>
      </c>
      <c r="W135" s="171">
        <f>V135*K135</f>
        <v>0</v>
      </c>
      <c r="X135" s="171">
        <v>0</v>
      </c>
      <c r="Y135" s="171">
        <f>X135*K135</f>
        <v>0</v>
      </c>
      <c r="Z135" s="171">
        <v>0</v>
      </c>
      <c r="AA135" s="172">
        <f>Z135*K135</f>
        <v>0</v>
      </c>
      <c r="AR135" s="19" t="s">
        <v>276</v>
      </c>
      <c r="AT135" s="19" t="s">
        <v>136</v>
      </c>
      <c r="AU135" s="19" t="s">
        <v>91</v>
      </c>
      <c r="AY135" s="19" t="s">
        <v>135</v>
      </c>
      <c r="BE135" s="165">
        <f>IF(U135="základní",N135,0)</f>
        <v>4428</v>
      </c>
      <c r="BF135" s="165">
        <f>IF(U135="snížená",N135,0)</f>
        <v>0</v>
      </c>
      <c r="BG135" s="165">
        <f>IF(U135="zákl. přenesená",N135,0)</f>
        <v>0</v>
      </c>
      <c r="BH135" s="165">
        <f>IF(U135="sníž. přenesená",N135,0)</f>
        <v>0</v>
      </c>
      <c r="BI135" s="165">
        <f>IF(U135="nulová",N135,0)</f>
        <v>0</v>
      </c>
      <c r="BJ135" s="19" t="s">
        <v>86</v>
      </c>
      <c r="BK135" s="165">
        <f>ROUND(L135*K135,2)</f>
        <v>4428</v>
      </c>
      <c r="BL135" s="19" t="s">
        <v>276</v>
      </c>
      <c r="BM135" s="19" t="s">
        <v>281</v>
      </c>
    </row>
    <row r="136" spans="2:65" s="1" customFormat="1" ht="6.95" customHeight="1">
      <c r="B136" s="56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8"/>
    </row>
  </sheetData>
  <sheetProtection algorithmName="SHA-512" hashValue="dgG6uVwVnzhtFbQsbmC07hcPpxe/M7I2/NIwyYQagcle0QiLGs6gY8Pg81uv9UBeofCtD5DLoRoP3WPzcaeTTw==" saltValue="5ng9YWMB71YFjYp1o/4wh2r+1YSzn5UP9Qia67PGifYKcETUQghuJAolRjgunrNjw7ByrWwMZh62EYXFOL7PgQ==" spinCount="10" sheet="1" objects="1" scenarios="1" formatColumns="0" formatRows="0"/>
  <mergeCells count="110">
    <mergeCell ref="H1:K1"/>
    <mergeCell ref="S2:AC2"/>
    <mergeCell ref="F131:I131"/>
    <mergeCell ref="L131:M131"/>
    <mergeCell ref="N131:Q131"/>
    <mergeCell ref="F134:I134"/>
    <mergeCell ref="L134:M134"/>
    <mergeCell ref="N134:Q134"/>
    <mergeCell ref="F135:I135"/>
    <mergeCell ref="L135:M135"/>
    <mergeCell ref="N135:Q135"/>
    <mergeCell ref="N132:Q132"/>
    <mergeCell ref="N133:Q133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N115:Q115"/>
    <mergeCell ref="N116:Q116"/>
    <mergeCell ref="N117:Q117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hyperlinks>
    <hyperlink ref="F1:G1" location="C2" display="1) Krycí list rozpočtu"/>
    <hyperlink ref="H1:K1" location="C87" display="2) Rekapitulace rozpočtu"/>
    <hyperlink ref="L1" location="C11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dle Sborníku</vt:lpstr>
      <vt:lpstr>02 - dle ÚRS</vt:lpstr>
      <vt:lpstr>'01 - dle Sborníku'!Názvy_tisku</vt:lpstr>
      <vt:lpstr>'02 - dle ÚRS'!Názvy_tisku</vt:lpstr>
      <vt:lpstr>'Rekapitulace stavby'!Názvy_tisku</vt:lpstr>
      <vt:lpstr>'01 - dle Sborníku'!Oblast_tisku</vt:lpstr>
      <vt:lpstr>'02 - dle ÚRS'!Oblast_tisku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_Martererova</dc:creator>
  <cp:lastModifiedBy>_Martererova</cp:lastModifiedBy>
  <dcterms:created xsi:type="dcterms:W3CDTF">2017-10-27T06:49:18Z</dcterms:created>
  <dcterms:modified xsi:type="dcterms:W3CDTF">2017-10-27T06:52:00Z</dcterms:modified>
</cp:coreProperties>
</file>